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75" windowWidth="17115" windowHeight="9990" tabRatio="899" activeTab="1"/>
  </bookViews>
  <sheets>
    <sheet name="Instructions" sheetId="1" r:id="rId1"/>
    <sheet name="CHAR 64-1" sheetId="2" r:id="rId2"/>
    <sheet name="AUG Payment" sheetId="3" r:id="rId3"/>
    <sheet name="SEPT Payment" sheetId="4" r:id="rId4"/>
    <sheet name="OCT Payment" sheetId="5" r:id="rId5"/>
    <sheet name="NOV Payment" sheetId="6" r:id="rId6"/>
    <sheet name="DEC Payment" sheetId="7" r:id="rId7"/>
    <sheet name="JAN Payment" sheetId="8" r:id="rId8"/>
    <sheet name="FEB Payment" sheetId="9" r:id="rId9"/>
    <sheet name="MAR Payment" sheetId="10" r:id="rId10"/>
    <sheet name="APR Payment" sheetId="11" r:id="rId11"/>
    <sheet name="MAY Payment" sheetId="12" r:id="rId12"/>
    <sheet name="JUNE A Payment" sheetId="13" r:id="rId13"/>
    <sheet name="JUNE B Payment" sheetId="14" r:id="rId14"/>
  </sheets>
  <definedNames>
    <definedName name="_xlfn.IFERROR" hidden="1">#NAME?</definedName>
    <definedName name="_xlnm.Print_Area" localSheetId="1">'CHAR 64-1'!$A$1:$K$36</definedName>
    <definedName name="_xlnm.Print_Area" localSheetId="0">'Instructions'!$A$1:$C$70</definedName>
  </definedNames>
  <calcPr fullCalcOnLoad="1"/>
</workbook>
</file>

<file path=xl/sharedStrings.xml><?xml version="1.0" encoding="utf-8"?>
<sst xmlns="http://schemas.openxmlformats.org/spreadsheetml/2006/main" count="752" uniqueCount="102">
  <si>
    <t>Equalization Assistance Base</t>
  </si>
  <si>
    <t>YTD Payment %</t>
  </si>
  <si>
    <t>Equalization Assistance to be Paid YTD</t>
  </si>
  <si>
    <t>Calculated Current Month Payment</t>
  </si>
  <si>
    <t>Current Month Payment</t>
  </si>
  <si>
    <t>Actual Equalization Assistance Paid YTD</t>
  </si>
  <si>
    <t>Number</t>
  </si>
  <si>
    <t>Percentage in Decimal form</t>
  </si>
  <si>
    <t>EA Paid YTD - Prior Month EA Paid YTD</t>
  </si>
  <si>
    <t>Calc Current Month Payment + Adjustments</t>
  </si>
  <si>
    <t>Current month payment + Prior month EA Paid YTD</t>
  </si>
  <si>
    <t>Brick and Mortar</t>
  </si>
  <si>
    <t>Weighted K-8 ADM</t>
  </si>
  <si>
    <t>Weighted 9-12 ADM</t>
  </si>
  <si>
    <t>Weighted Add-On</t>
  </si>
  <si>
    <t>AOI Full Time</t>
  </si>
  <si>
    <t>AOI Part Time</t>
  </si>
  <si>
    <t>Total Weighted Student Count</t>
  </si>
  <si>
    <t>Base Support Level Adjustments</t>
  </si>
  <si>
    <t>Adjusted Base Support Level</t>
  </si>
  <si>
    <t>Additional Assistance</t>
  </si>
  <si>
    <t>Student Counts</t>
  </si>
  <si>
    <t>Unweighted K-8 ADM</t>
  </si>
  <si>
    <t>Unweighted 9-12 ADM</t>
  </si>
  <si>
    <t>Total Additional Assistance</t>
  </si>
  <si>
    <t>Equalization Assistance</t>
  </si>
  <si>
    <t>AUG</t>
  </si>
  <si>
    <t>OCT</t>
  </si>
  <si>
    <t>NOV</t>
  </si>
  <si>
    <t>DEC</t>
  </si>
  <si>
    <t>JAN</t>
  </si>
  <si>
    <t xml:space="preserve">FEB </t>
  </si>
  <si>
    <t xml:space="preserve">MAR </t>
  </si>
  <si>
    <t>APR</t>
  </si>
  <si>
    <t>MAY</t>
  </si>
  <si>
    <t>Column C * Column D</t>
  </si>
  <si>
    <t>Payment Adjustments (page 4 reason)</t>
  </si>
  <si>
    <t>Off cycle payments (page 4 reason)</t>
  </si>
  <si>
    <t>SEP</t>
  </si>
  <si>
    <t>Add-Ons</t>
  </si>
  <si>
    <t>K-3 Reading</t>
  </si>
  <si>
    <t>K-3</t>
  </si>
  <si>
    <t>ELL</t>
  </si>
  <si>
    <t>HI</t>
  </si>
  <si>
    <t>MD-R, A-R, SMR-R</t>
  </si>
  <si>
    <t>MD-SC, A-SC, SMR-SC</t>
  </si>
  <si>
    <t>MDSSI</t>
  </si>
  <si>
    <t>OI R</t>
  </si>
  <si>
    <t>OI SC</t>
  </si>
  <si>
    <t>DD,ED,MIMR,SLD,SLI,OHI</t>
  </si>
  <si>
    <t>EDP</t>
  </si>
  <si>
    <t>MOMR</t>
  </si>
  <si>
    <t>VI</t>
  </si>
  <si>
    <t>Equalization Adjustments (Total from last page of 64-1)</t>
  </si>
  <si>
    <r>
      <t xml:space="preserve">For Charters Only - Payments are </t>
    </r>
    <r>
      <rPr>
        <u val="single"/>
        <sz val="28"/>
        <color indexed="8"/>
        <rFont val="Calibri"/>
        <family val="2"/>
      </rPr>
      <t>ESTIMATES ONLY</t>
    </r>
    <r>
      <rPr>
        <sz val="28"/>
        <color indexed="8"/>
        <rFont val="Calibri"/>
        <family val="2"/>
      </rPr>
      <t xml:space="preserve">!!!!
</t>
    </r>
    <r>
      <rPr>
        <sz val="20"/>
        <color indexed="8"/>
        <rFont val="Calibri"/>
        <family val="2"/>
      </rPr>
      <t>Please see the Estimator Instructions for help filling out this form.</t>
    </r>
  </si>
  <si>
    <t>Adjustment to Payment (One time adjustments)</t>
  </si>
  <si>
    <t>Hello and thank you for using the Charter Payment Estimator!</t>
  </si>
  <si>
    <t>First and foremost, this tool is only for estimates.  The figures here are not representative of what your payment may actually be.</t>
  </si>
  <si>
    <t>Secondly, this spreadsheet does not link to any reports generated or sent to the Arizona Department of Education.  The numbers that are present are calculations based on the figures that you have entered.</t>
  </si>
  <si>
    <t>Third, this spreadsheet will need to be filled out in its entirety up to the current payment for the estimator to provide the best estimate.</t>
  </si>
  <si>
    <t>Fifth, for the ELLS28-1 and SPED28-1, the first page is for Non-AOI (also known as Brick &amp; Mortar), the second page is AOI Full Time and the third page is AOI Part Time.</t>
  </si>
  <si>
    <t>Now that the disclaimers have been stated, let’s get down to business.</t>
  </si>
  <si>
    <t>On the individual month tabs:</t>
  </si>
  <si>
    <t>For AOI Full Time (If applicable), you will only be using boxes A9, B9 and E20-E32.</t>
  </si>
  <si>
    <t>Box A9 (If applicable) – This figure is for grades K-8 (including UE), which can be found in two locations, both are on the ADMS46-1.  The first location is under the AOI FT Cumulative column.  The second location can be found under the Totals area for AOI FT with the heading ***Total K-UE under the AOI Full Time Column.</t>
  </si>
  <si>
    <t>Box B9 (If applicable) - This figure is for grades 9-12, which can be found in two locations, both are on the ADMS46-1.  The first location is under the “AOI FT Cumulative” column.  The second location can be found under the Totals area for AOI FT with the heading “****Total 9-12” under the “AOI Full Time” column.</t>
  </si>
  <si>
    <t>Boxes E20 and E21 (If applicable) – These figures are for K-3 Reading and K-3, which can be found in two locations, both are on the ADMS46-1. The first location is under the AOI FT Cumulative column.  The second location can be found under the Totals are for AOI FT with the heading “**Total K-3 Group B Add-on” under the heading “AOI Full Time”.  You will also see the two asterisks (**) at the bottom indicating that the same figure will be used for “K-3 Reading Program Add-On”, which is box B20.</t>
  </si>
  <si>
    <t>Box E22 (If applicable) – This figure is for the ELL add-on.  This figure can be found on the ELLS28-1 report.  The first page of the ELLS28-1 report is for AOI FT, you will get this figure from the section, “AOI FT”.  Make sure you find the ELL ADM column on the far right of this report to get the ADM and not the Membership days.</t>
  </si>
  <si>
    <r>
      <t>There are two locations to obtain this number.  The first is on the corresponding page mentioned in the disclaimers (Page 1 is Brick and Mortar, Page 2 is AOI Full Time and Page 3 is AOI Part Time) and on the first page there is a “Total ELL ADM” table at the bottom that breaks down the figures by Brick and Mortar, AOI Full Time, AOI Part Time, 40</t>
    </r>
    <r>
      <rPr>
        <vertAlign val="superscript"/>
        <sz val="12"/>
        <color indexed="8"/>
        <rFont val="Calibri"/>
        <family val="2"/>
      </rPr>
      <t>th</t>
    </r>
    <r>
      <rPr>
        <sz val="12"/>
        <color indexed="8"/>
        <rFont val="Calibri"/>
        <family val="2"/>
      </rPr>
      <t xml:space="preserve"> day and 100</t>
    </r>
    <r>
      <rPr>
        <vertAlign val="superscript"/>
        <sz val="12"/>
        <color indexed="8"/>
        <rFont val="Calibri"/>
        <family val="2"/>
      </rPr>
      <t>th</t>
    </r>
    <r>
      <rPr>
        <sz val="12"/>
        <color indexed="8"/>
        <rFont val="Calibri"/>
        <family val="2"/>
      </rPr>
      <t xml:space="preserve"> day. </t>
    </r>
  </si>
  <si>
    <t>Boxes E23-E32 (If applicable) – These figures are for the SPED add-ons.  These figures can be found on the SPED28-1 report.  These figures are in the same order that they are in on the SPED28-1 and the Char55-1.  This estimator and Char55-1 have used the acronyms instead of spelling out the needs.  Make sure you are using the SPED ADM figure and not the SPED Memberships Days figure.</t>
  </si>
  <si>
    <t>For AOI Part Time (If applicable), you will only be using boxes A13, B13 and H20-H32.</t>
  </si>
  <si>
    <t>Box A13 (If applicable) – This figure is for grades K-8 (including UE), which can be found in two locations, both are on the ADMS46-1.  The first location is under the AOI FT Cumulative column.  The second location can be found under the Totals area for AOI FT with the heading ***Total K-UE under the AOI Full Time Column.</t>
  </si>
  <si>
    <t>Box B13 (If applicable) - This figure is for grades 9-12, which can be found in two locations, both are on the ADMS46-1.  The first location is under the “AOI FT Cumulative” column.  The second location can be found under the Totals area for AOI FT with the heading “****Total 9-12” under the “AOI Full Time” column.</t>
  </si>
  <si>
    <t>Boxes H20 and H21 (If applicable) – These figures are for K-3 Reading and K-3, which can be found in two locations, both are on the ADMS46-1. The first location is under the AOI FT Cumulative column.  The second location can be found under the Totals are for AOI FT with the heading “**Total K-3 Group B Add-on” under the heading “AOI Full Time”.  You will also see the two asterisks (**) at the bottom indicating that the same figure will be used for “K-3 Reading Program Add-On”, which is box H20.</t>
  </si>
  <si>
    <t>Box H22 (If applicable) – This figure is for the ELL add-on.  This figure can be found on the ELLS28-1 report.  The first page of the ELLS28-1 report is for AOI FT, you will get this figure from the section, “AOI FT”.  Make sure you find the ELL ADM column on the far right of this report to get the ADM and not the Membership days.</t>
  </si>
  <si>
    <t>Boxes H23-H32 (If applicable) – These figures are for the SPED add-ons.  These figures can be found on the SPED28-1 report.  These figures are in the same order that they are in on the SPED28-1 and the Char55-1.  This estimator and Char55-1 have used the acronyms instead of spelling out the needs.  Make sure you are using the SPED ADM figure and not the SPED Memberships Days figure.</t>
  </si>
  <si>
    <t>This box is used for any adjustments that are listed on the Char55-1; the most common figure in this area is for Audit Service Expense.</t>
  </si>
  <si>
    <t>Please only start putting this figure in when it was on your Char55-1.</t>
  </si>
  <si>
    <t xml:space="preserve">After you have all of the sheets filled in up to the current month, go back to the CHAR64-1 worksheet.  This is the only sheet where you may fill in a number on a box not colored blue.  </t>
  </si>
  <si>
    <t>On the Main CHAR64-1 tab:</t>
  </si>
  <si>
    <t>The most common type of payment that will show up here is the adjustment for the Statewide Recalc that is completed in late July.  The adjustments that are inputted here are positive adjustments.</t>
  </si>
  <si>
    <t>These payments are rare but are sent out at a time that is not listed on the payment cycle list.</t>
  </si>
  <si>
    <t>This field will only be acquired from the Char64-1 report for that payment.  But by ensuring that you input the numbers correctly here will help your estimating for the following months.  This figure can be found on the top of page 1 of the Char64-1 report.  It will be under “Equalization Assistance” section with the title of “Equalization Adjustments (detail on last page)”.  The second place to find this number is, as the title on page 1 suggests, on the last page.  There may be multiple lines you will have to add.  Please remember that numbers inside of parenthesis are negative numbers.  Make sure you input this number into the corresponding box correctly.</t>
  </si>
  <si>
    <r>
      <t>Fourth, make sure you are using the correct reporting period (40</t>
    </r>
    <r>
      <rPr>
        <vertAlign val="superscript"/>
        <sz val="12"/>
        <rFont val="Calibri"/>
        <family val="2"/>
      </rPr>
      <t>th</t>
    </r>
    <r>
      <rPr>
        <sz val="12"/>
        <rFont val="Calibri"/>
        <family val="2"/>
      </rPr>
      <t xml:space="preserve"> or 100</t>
    </r>
    <r>
      <rPr>
        <vertAlign val="superscript"/>
        <sz val="12"/>
        <rFont val="Calibri"/>
        <family val="2"/>
      </rPr>
      <t>th</t>
    </r>
    <r>
      <rPr>
        <sz val="12"/>
        <rFont val="Calibri"/>
        <family val="2"/>
      </rPr>
      <t>) for your figures.</t>
    </r>
  </si>
  <si>
    <t>For Brick and Mortar  - Non-AOI (If applicable), you will only be using boxes A5, B5 and B20-B32.</t>
  </si>
  <si>
    <t>Brick and Mortar - Non AOI</t>
  </si>
  <si>
    <t>Brick and Mortar -Non AOI</t>
  </si>
  <si>
    <t>Payment Adjustments (G10-G21)</t>
  </si>
  <si>
    <t>Offcycle Payments (H10-H21)</t>
  </si>
  <si>
    <t>Equalization Adjustments (L10-L21)</t>
  </si>
  <si>
    <r>
      <rPr>
        <b/>
        <sz val="12"/>
        <color indexed="8"/>
        <rFont val="Calibri"/>
        <family val="2"/>
      </rPr>
      <t>Box B22</t>
    </r>
    <r>
      <rPr>
        <sz val="12"/>
        <color indexed="8"/>
        <rFont val="Calibri"/>
        <family val="2"/>
      </rPr>
      <t xml:space="preserve"> (If applicable) – This figure is for the ELL add-on.  This figure can be found on the </t>
    </r>
    <r>
      <rPr>
        <b/>
        <sz val="12"/>
        <color indexed="8"/>
        <rFont val="Calibri"/>
        <family val="2"/>
      </rPr>
      <t>ELLS28-1</t>
    </r>
    <r>
      <rPr>
        <sz val="12"/>
        <color indexed="8"/>
        <rFont val="Calibri"/>
        <family val="2"/>
      </rPr>
      <t xml:space="preserve"> report.  The first page of the ELLS28-1 report is for Non-AOI, you will get this figure from the section, “NonAOI Total”.  Make sure you find the ELL ADM column on the far right of this report (the shaded area) to get the ADM and not the Membership days.</t>
    </r>
  </si>
  <si>
    <r>
      <rPr>
        <b/>
        <sz val="12"/>
        <color indexed="8"/>
        <rFont val="Calibri"/>
        <family val="2"/>
      </rPr>
      <t>Boxes B20 and B21</t>
    </r>
    <r>
      <rPr>
        <sz val="12"/>
        <color indexed="8"/>
        <rFont val="Calibri"/>
        <family val="2"/>
      </rPr>
      <t xml:space="preserve"> (If applicable) – These figures are for K-3 Reading and K-3, which can be found in two locations, both are on the </t>
    </r>
    <r>
      <rPr>
        <b/>
        <sz val="12"/>
        <color indexed="8"/>
        <rFont val="Calibri"/>
        <family val="2"/>
      </rPr>
      <t>ADMS46-1</t>
    </r>
    <r>
      <rPr>
        <sz val="12"/>
        <color indexed="8"/>
        <rFont val="Calibri"/>
        <family val="2"/>
      </rPr>
      <t>. The first location is under the Non-AOI Cumulative column.  The second location can be found under the Totals are for Non-AOI with the heading “**Total K-3 Group B Add-on” under the Non-AOI column.  You will also see the two asterisks (**) at the bottom indicating that the same figure will be used for “K-3 Reading Program Add-On”, which is box B20.</t>
    </r>
  </si>
  <si>
    <r>
      <rPr>
        <b/>
        <sz val="12"/>
        <color indexed="8"/>
        <rFont val="Calibri"/>
        <family val="2"/>
      </rPr>
      <t>Box A5</t>
    </r>
    <r>
      <rPr>
        <sz val="12"/>
        <color indexed="8"/>
        <rFont val="Calibri"/>
        <family val="2"/>
      </rPr>
      <t xml:space="preserve"> (If applicable) – This figure is for grades K-8 (including UE), which can be found in two locations, both are on the </t>
    </r>
    <r>
      <rPr>
        <b/>
        <sz val="12"/>
        <color indexed="8"/>
        <rFont val="Calibri"/>
        <family val="2"/>
      </rPr>
      <t>ADMS46-1</t>
    </r>
    <r>
      <rPr>
        <sz val="12"/>
        <color indexed="8"/>
        <rFont val="Calibri"/>
        <family val="2"/>
      </rPr>
      <t>.  The first location is under the “Non-AOI Cumulative” column.  The second location can be found under the Totals area for Non-AOI with the heading “***Total K-UE” under the “Non-AOI” column.</t>
    </r>
  </si>
  <si>
    <r>
      <rPr>
        <b/>
        <sz val="12"/>
        <color indexed="8"/>
        <rFont val="Calibri"/>
        <family val="2"/>
      </rPr>
      <t>Box B5</t>
    </r>
    <r>
      <rPr>
        <sz val="12"/>
        <color indexed="8"/>
        <rFont val="Calibri"/>
        <family val="2"/>
      </rPr>
      <t xml:space="preserve"> (If applicable) - This figure is for grades 9-12, which can be found in two locations, both are on the </t>
    </r>
    <r>
      <rPr>
        <b/>
        <sz val="12"/>
        <color indexed="8"/>
        <rFont val="Calibri"/>
        <family val="2"/>
      </rPr>
      <t>ADMS46-1</t>
    </r>
    <r>
      <rPr>
        <sz val="12"/>
        <color indexed="8"/>
        <rFont val="Calibri"/>
        <family val="2"/>
      </rPr>
      <t xml:space="preserve">.  The first location is under the Non-AOI Cumulative column.  The second location can be found under the Totals area for Non-AOI with the heading “****Total 9-12” under the “Non-AOI” column.  </t>
    </r>
  </si>
  <si>
    <r>
      <rPr>
        <b/>
        <sz val="12"/>
        <color indexed="8"/>
        <rFont val="Calibri"/>
        <family val="2"/>
      </rPr>
      <t>Boxes B23-B32</t>
    </r>
    <r>
      <rPr>
        <sz val="12"/>
        <color indexed="8"/>
        <rFont val="Calibri"/>
        <family val="2"/>
      </rPr>
      <t xml:space="preserve"> (If applicable) – These figures are for the SPED add-ons.  These figures can be found on the </t>
    </r>
    <r>
      <rPr>
        <b/>
        <sz val="12"/>
        <color indexed="8"/>
        <rFont val="Calibri"/>
        <family val="2"/>
      </rPr>
      <t>SPED28-1</t>
    </r>
    <r>
      <rPr>
        <sz val="12"/>
        <color indexed="8"/>
        <rFont val="Calibri"/>
        <family val="2"/>
      </rPr>
      <t xml:space="preserve"> report.  These figures are in the same order that they are in on the SPED28-1 and the Char55-1.  This estimator and Char55-1 have used the acronyms instead of spelling out the needs.  Make sure you are using the SPED ADM figure and not the SPED Memberships Days figure.</t>
    </r>
  </si>
  <si>
    <t>ADMS46-1</t>
  </si>
  <si>
    <t>ELL28</t>
  </si>
  <si>
    <t>SPED28</t>
  </si>
  <si>
    <t>Student Counts  ADMS46-1</t>
  </si>
  <si>
    <t xml:space="preserve">Base Support Level </t>
  </si>
  <si>
    <t>JUNE A</t>
  </si>
  <si>
    <t>JUNE B</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</si>
</sst>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409]dddd\,\ mmmm\ dd\,\ yyyy"/>
    <numFmt numFmtId="168" formatCode="[$-409]h:mm:ss\ AM/PM"/>
    <numFmt numFmtId="169" formatCode="0.00000"/>
    <numFmt numFmtId="170" formatCode="0.0000000"/>
    <numFmt numFmtId="171" formatCode="0.00000000"/>
    <numFmt numFmtId="172" formatCode="0.000000"/>
    <numFmt numFmtId="173" formatCode="0.000000000"/>
    <numFmt numFmtId="174" formatCode="&quot;Yes&quot;;&quot;Yes&quot;;&quot;No&quot;"/>
    <numFmt numFmtId="175" formatCode="&quot;True&quot;;&quot;True&quot;;&quot;False&quot;"/>
    <numFmt numFmtId="176" formatCode="&quot;On&quot;;&quot;On&quot;;&quot;Off&quot;"/>
    <numFmt numFmtId="177" formatCode="[$€-2]\ #,##0.00_);[Red]\([$€-2]\ #,##0.00\)"/>
    <numFmt numFmtId="178" formatCode="_(&quot;$&quot;* #,##0.0000_);_(&quot;$&quot;* \(#,##0.0000\);_(&quot;$&quot;* &quot;-&quot;????_);_(@_)"/>
  </numFmts>
  <fonts count="68">
    <font>
      <sz val="11"/>
      <color theme="1"/>
      <name val="Calibri"/>
      <family val="2"/>
    </font>
    <font>
      <sz val="11"/>
      <color indexed="8"/>
      <name val="Calibri"/>
      <family val="2"/>
    </font>
    <font>
      <sz val="20"/>
      <color indexed="8"/>
      <name val="Calibri"/>
      <family val="2"/>
    </font>
    <font>
      <sz val="28"/>
      <color indexed="8"/>
      <name val="Calibri"/>
      <family val="2"/>
    </font>
    <font>
      <u val="single"/>
      <sz val="28"/>
      <color indexed="8"/>
      <name val="Calibri"/>
      <family val="2"/>
    </font>
    <font>
      <sz val="12"/>
      <color indexed="8"/>
      <name val="Calibri"/>
      <family val="2"/>
    </font>
    <font>
      <vertAlign val="superscript"/>
      <sz val="12"/>
      <color indexed="8"/>
      <name val="Calibri"/>
      <family val="2"/>
    </font>
    <font>
      <sz val="12"/>
      <name val="Calibri"/>
      <family val="2"/>
    </font>
    <font>
      <vertAlign val="superscript"/>
      <sz val="12"/>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2"/>
      <color indexed="8"/>
      <name val="Calibri"/>
      <family val="2"/>
    </font>
    <font>
      <sz val="10"/>
      <color indexed="8"/>
      <name val="Calibri"/>
      <family val="2"/>
    </font>
    <font>
      <sz val="10"/>
      <color indexed="9"/>
      <name val="Calibri"/>
      <family val="2"/>
    </font>
    <font>
      <b/>
      <u val="single"/>
      <sz val="12"/>
      <name val="Calibri"/>
      <family val="2"/>
    </font>
    <font>
      <sz val="11"/>
      <name val="Calibri"/>
      <family val="2"/>
    </font>
    <font>
      <sz val="11"/>
      <color indexed="22"/>
      <name val="Calibri"/>
      <family val="2"/>
    </font>
    <font>
      <b/>
      <sz val="10"/>
      <color indexed="8"/>
      <name val="Calibri"/>
      <family val="2"/>
    </font>
    <font>
      <b/>
      <sz val="10"/>
      <name val="Calibri"/>
      <family val="2"/>
    </font>
    <font>
      <sz val="9"/>
      <color indexed="8"/>
      <name val="Calibri"/>
      <family val="2"/>
    </font>
    <font>
      <b/>
      <u val="single"/>
      <sz val="12"/>
      <color indexed="9"/>
      <name val="Calibri"/>
      <family val="2"/>
    </font>
    <font>
      <sz val="8"/>
      <color indexed="8"/>
      <name val="Calibri"/>
      <family val="2"/>
    </font>
    <font>
      <u val="single"/>
      <sz val="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u val="single"/>
      <sz val="12"/>
      <color theme="1"/>
      <name val="Calibri"/>
      <family val="2"/>
    </font>
    <font>
      <sz val="10"/>
      <color theme="1"/>
      <name val="Calibri"/>
      <family val="2"/>
    </font>
    <font>
      <sz val="10"/>
      <color theme="0"/>
      <name val="Calibri"/>
      <family val="2"/>
    </font>
    <font>
      <sz val="11"/>
      <color theme="0" tint="-0.04997999966144562"/>
      <name val="Calibri"/>
      <family val="2"/>
    </font>
    <font>
      <b/>
      <sz val="10"/>
      <color theme="1"/>
      <name val="Calibri"/>
      <family val="2"/>
    </font>
    <font>
      <sz val="9"/>
      <color theme="1"/>
      <name val="Calibri"/>
      <family val="2"/>
    </font>
    <font>
      <b/>
      <u val="single"/>
      <sz val="12"/>
      <color theme="0"/>
      <name val="Calibri"/>
      <family val="2"/>
    </font>
    <font>
      <sz val="8"/>
      <color theme="1"/>
      <name val="Calibri"/>
      <family val="2"/>
    </font>
    <font>
      <sz val="28"/>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0" tint="-0.1499900072813034"/>
        <bgColor indexed="64"/>
      </patternFill>
    </fill>
    <fill>
      <patternFill patternType="solid">
        <fgColor theme="4" tint="-0.4999699890613556"/>
        <bgColor indexed="64"/>
      </patternFill>
    </fill>
    <fill>
      <patternFill patternType="solid">
        <fgColor theme="0" tint="-0.24997000396251678"/>
        <bgColor indexed="64"/>
      </patternFill>
    </fill>
    <fill>
      <patternFill patternType="solid">
        <fgColor theme="1" tint="0.4999800026416778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type="path" left="0.5" right="0.5" top="0.5" bottom="0.5">
        <stop position="0">
          <color theme="0"/>
        </stop>
        <stop position="1">
          <color rgb="FFFFC000"/>
        </stop>
      </gradient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color indexed="63"/>
      </left>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medium"/>
    </border>
    <border>
      <left style="thin"/>
      <right style="medium"/>
      <top style="thin"/>
      <bottom style="medium"/>
    </border>
    <border>
      <left style="medium"/>
      <right style="medium"/>
      <top style="medium"/>
      <bottom style="medium"/>
    </border>
    <border>
      <left style="thin"/>
      <right style="medium"/>
      <top>
        <color indexed="63"/>
      </top>
      <bottom style="medium"/>
    </border>
    <border>
      <left style="medium"/>
      <right style="thin"/>
      <top>
        <color indexed="63"/>
      </top>
      <bottom style="medium"/>
    </border>
    <border>
      <left style="medium"/>
      <right style="thin"/>
      <top style="thin"/>
      <bottom style="medium"/>
    </border>
    <border>
      <left>
        <color indexed="63"/>
      </left>
      <right style="medium"/>
      <top style="medium"/>
      <bottom style="thin"/>
    </border>
    <border>
      <left>
        <color indexed="63"/>
      </left>
      <right style="medium"/>
      <top style="thin"/>
      <bottom style="medium"/>
    </border>
    <border>
      <left>
        <color indexed="63"/>
      </left>
      <right style="medium"/>
      <top>
        <color indexed="63"/>
      </top>
      <bottom style="medium"/>
    </border>
    <border>
      <left>
        <color indexed="63"/>
      </left>
      <right style="medium"/>
      <top style="thin"/>
      <bottom style="thin"/>
    </border>
    <border>
      <left style="thick">
        <color theme="4" tint="0.39991000294685364"/>
      </left>
      <right style="thick">
        <color theme="4" tint="0.39991000294685364"/>
      </right>
      <top>
        <color indexed="63"/>
      </top>
      <bottom>
        <color indexed="63"/>
      </bottom>
    </border>
    <border>
      <left style="thick">
        <color theme="4" tint="0.39991000294685364"/>
      </left>
      <right style="thick">
        <color theme="4" tint="0.39991000294685364"/>
      </right>
      <top>
        <color indexed="63"/>
      </top>
      <bottom style="thick">
        <color theme="4" tint="0.39991000294685364"/>
      </bottom>
    </border>
    <border>
      <left style="thick">
        <color theme="4" tint="0.39991000294685364"/>
      </left>
      <right style="thick">
        <color theme="4" tint="0.39991000294685364"/>
      </right>
      <top style="thick">
        <color theme="4" tint="0.39991000294685364"/>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ck">
        <color rgb="FFFF0000"/>
      </left>
      <right style="thick">
        <color rgb="FFFF0000"/>
      </right>
      <top style="thick">
        <color rgb="FFFF0000"/>
      </top>
      <bottom style="thin"/>
    </border>
    <border>
      <left style="thick">
        <color rgb="FFFF0000"/>
      </left>
      <right style="thick">
        <color rgb="FFFF0000"/>
      </right>
      <top style="thin"/>
      <bottom style="thin"/>
    </border>
    <border>
      <left style="thick">
        <color rgb="FFFF0000"/>
      </left>
      <right style="thick">
        <color rgb="FFFF0000"/>
      </right>
      <top style="thin"/>
      <bottom style="thick">
        <color rgb="FFFF0000"/>
      </bottom>
    </border>
    <border>
      <left>
        <color indexed="63"/>
      </left>
      <right>
        <color indexed="63"/>
      </right>
      <top>
        <color indexed="63"/>
      </top>
      <bottom style="thin"/>
    </border>
    <border>
      <left style="thick">
        <color rgb="FFFF0000"/>
      </left>
      <right style="thick">
        <color rgb="FFFF0000"/>
      </right>
      <top style="thick">
        <color rgb="FFFF0000"/>
      </top>
      <bottom style="thick">
        <color rgb="FFFF0000"/>
      </botto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medium"/>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thin"/>
      <top style="medium"/>
      <bottom style="medium"/>
    </border>
    <border>
      <left style="medium"/>
      <right>
        <color indexed="63"/>
      </right>
      <top>
        <color indexed="63"/>
      </top>
      <bottom style="medium"/>
    </border>
    <border>
      <left style="thick">
        <color theme="3" tint="-0.24993999302387238"/>
      </left>
      <right style="thick">
        <color theme="3" tint="-0.24993999302387238"/>
      </right>
      <top style="thick">
        <color theme="3" tint="-0.24993999302387238"/>
      </top>
      <bottom>
        <color indexed="63"/>
      </bottom>
    </border>
    <border>
      <left style="thick">
        <color theme="3" tint="-0.24993999302387238"/>
      </left>
      <right style="thick">
        <color theme="3" tint="-0.24993999302387238"/>
      </right>
      <top>
        <color indexed="63"/>
      </top>
      <bottom>
        <color indexed="63"/>
      </bottom>
    </border>
    <border>
      <left style="thick">
        <color theme="3" tint="-0.24993999302387238"/>
      </left>
      <right style="thick">
        <color theme="3" tint="-0.24993999302387238"/>
      </right>
      <top>
        <color indexed="63"/>
      </top>
      <bottom style="thick">
        <color theme="3" tint="-0.24993999302387238"/>
      </bottom>
    </border>
    <border>
      <left style="thick">
        <color theme="4" tint="0.7999200224876404"/>
      </left>
      <right style="thick">
        <color theme="4" tint="0.7999200224876404"/>
      </right>
      <top style="thick">
        <color theme="4" tint="0.7999200224876404"/>
      </top>
      <bottom>
        <color indexed="63"/>
      </bottom>
    </border>
    <border>
      <left style="thick">
        <color theme="4" tint="0.7999200224876404"/>
      </left>
      <right style="thick">
        <color theme="4" tint="0.7999200224876404"/>
      </right>
      <top>
        <color indexed="63"/>
      </top>
      <bottom>
        <color indexed="63"/>
      </bottom>
    </border>
    <border>
      <left style="thick">
        <color theme="4" tint="0.7999200224876404"/>
      </left>
      <right style="thick">
        <color theme="4" tint="0.7999200224876404"/>
      </right>
      <top>
        <color indexed="63"/>
      </top>
      <bottom style="thick">
        <color theme="4" tint="0.7999200224876404"/>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1">
    <xf numFmtId="0" fontId="0" fillId="0" borderId="0" xfId="0" applyFont="1" applyAlignment="1">
      <alignment/>
    </xf>
    <xf numFmtId="0" fontId="0" fillId="0" borderId="0" xfId="0" applyAlignment="1">
      <alignment wrapText="1"/>
    </xf>
    <xf numFmtId="0" fontId="0" fillId="0" borderId="0" xfId="0" applyBorder="1" applyAlignment="1">
      <alignment wrapText="1"/>
    </xf>
    <xf numFmtId="0" fontId="0" fillId="0" borderId="0" xfId="0" applyFill="1" applyAlignment="1">
      <alignment/>
    </xf>
    <xf numFmtId="0" fontId="0" fillId="0" borderId="0" xfId="0" applyFill="1" applyBorder="1" applyAlignment="1">
      <alignment/>
    </xf>
    <xf numFmtId="0" fontId="0" fillId="0" borderId="0" xfId="0" applyFill="1" applyBorder="1" applyAlignment="1">
      <alignment wrapText="1"/>
    </xf>
    <xf numFmtId="0" fontId="0" fillId="33" borderId="0" xfId="0" applyFill="1" applyAlignment="1">
      <alignment/>
    </xf>
    <xf numFmtId="0" fontId="0" fillId="33" borderId="0" xfId="0" applyFill="1" applyAlignment="1">
      <alignment wrapText="1"/>
    </xf>
    <xf numFmtId="44" fontId="0" fillId="33" borderId="0" xfId="44" applyFont="1" applyFill="1" applyAlignment="1">
      <alignment wrapText="1"/>
    </xf>
    <xf numFmtId="0" fontId="0" fillId="33" borderId="0" xfId="0" applyFill="1" applyBorder="1" applyAlignment="1">
      <alignment wrapText="1"/>
    </xf>
    <xf numFmtId="44" fontId="0" fillId="33" borderId="0" xfId="44" applyFont="1" applyFill="1" applyBorder="1" applyAlignment="1">
      <alignment wrapText="1"/>
    </xf>
    <xf numFmtId="0" fontId="0" fillId="33" borderId="0" xfId="0" applyFill="1" applyBorder="1" applyAlignment="1">
      <alignment/>
    </xf>
    <xf numFmtId="44" fontId="0" fillId="33" borderId="0" xfId="44" applyFont="1" applyFill="1" applyBorder="1" applyAlignment="1">
      <alignment/>
    </xf>
    <xf numFmtId="44" fontId="0" fillId="33" borderId="0" xfId="0" applyNumberFormat="1" applyFill="1" applyBorder="1" applyAlignment="1">
      <alignment/>
    </xf>
    <xf numFmtId="0" fontId="58" fillId="33" borderId="0" xfId="0" applyFont="1" applyFill="1" applyAlignment="1">
      <alignment vertical="center" wrapText="1"/>
    </xf>
    <xf numFmtId="0" fontId="58" fillId="33" borderId="0" xfId="0" applyFont="1" applyFill="1" applyAlignment="1">
      <alignment wrapText="1"/>
    </xf>
    <xf numFmtId="0" fontId="58" fillId="33" borderId="0" xfId="0" applyFont="1" applyFill="1" applyAlignment="1">
      <alignment/>
    </xf>
    <xf numFmtId="0" fontId="59" fillId="33" borderId="0" xfId="0" applyFont="1" applyFill="1" applyAlignment="1">
      <alignment vertical="center" wrapText="1"/>
    </xf>
    <xf numFmtId="0" fontId="58" fillId="0" borderId="0" xfId="0" applyFont="1" applyFill="1" applyAlignment="1">
      <alignment/>
    </xf>
    <xf numFmtId="0" fontId="59" fillId="34" borderId="0" xfId="0" applyFont="1" applyFill="1" applyAlignment="1">
      <alignment vertical="center" wrapText="1"/>
    </xf>
    <xf numFmtId="0" fontId="60" fillId="8" borderId="10" xfId="0" applyFont="1" applyFill="1" applyBorder="1" applyAlignment="1">
      <alignment/>
    </xf>
    <xf numFmtId="0" fontId="60" fillId="14" borderId="10" xfId="0" applyFont="1" applyFill="1" applyBorder="1" applyAlignment="1">
      <alignment/>
    </xf>
    <xf numFmtId="0" fontId="60" fillId="2" borderId="10" xfId="0" applyFont="1" applyFill="1" applyBorder="1" applyAlignment="1">
      <alignment/>
    </xf>
    <xf numFmtId="0" fontId="0" fillId="0" borderId="11" xfId="0" applyFill="1" applyBorder="1" applyAlignment="1">
      <alignment/>
    </xf>
    <xf numFmtId="0" fontId="0" fillId="0" borderId="12" xfId="0" applyFill="1" applyBorder="1" applyAlignment="1">
      <alignment/>
    </xf>
    <xf numFmtId="44" fontId="0" fillId="35" borderId="13" xfId="44" applyFont="1" applyFill="1" applyBorder="1" applyAlignment="1">
      <alignment wrapText="1"/>
    </xf>
    <xf numFmtId="44" fontId="0" fillId="35" borderId="14" xfId="44" applyFont="1" applyFill="1" applyBorder="1" applyAlignment="1">
      <alignment wrapText="1"/>
    </xf>
    <xf numFmtId="44" fontId="0" fillId="35" borderId="15" xfId="44" applyFont="1" applyFill="1" applyBorder="1" applyAlignment="1">
      <alignment wrapText="1"/>
    </xf>
    <xf numFmtId="44" fontId="0" fillId="35" borderId="14" xfId="44" applyNumberFormat="1" applyFont="1" applyFill="1" applyBorder="1" applyAlignment="1">
      <alignment/>
    </xf>
    <xf numFmtId="165" fontId="0" fillId="35" borderId="13" xfId="0" applyNumberFormat="1" applyFill="1" applyBorder="1" applyAlignment="1">
      <alignment/>
    </xf>
    <xf numFmtId="44" fontId="0" fillId="0" borderId="13" xfId="44" applyFont="1" applyFill="1" applyBorder="1" applyAlignment="1">
      <alignment wrapText="1"/>
    </xf>
    <xf numFmtId="44" fontId="0" fillId="0" borderId="14" xfId="44" applyFont="1" applyFill="1" applyBorder="1" applyAlignment="1">
      <alignment wrapText="1"/>
    </xf>
    <xf numFmtId="44" fontId="0" fillId="0" borderId="15" xfId="44" applyFont="1" applyFill="1" applyBorder="1" applyAlignment="1">
      <alignment wrapText="1"/>
    </xf>
    <xf numFmtId="44" fontId="0" fillId="0" borderId="16" xfId="44" applyFont="1" applyFill="1" applyBorder="1" applyAlignment="1">
      <alignment wrapText="1"/>
    </xf>
    <xf numFmtId="165" fontId="0" fillId="0" borderId="17" xfId="0" applyNumberFormat="1" applyFill="1" applyBorder="1" applyAlignment="1">
      <alignment/>
    </xf>
    <xf numFmtId="165" fontId="0" fillId="0" borderId="18" xfId="0" applyNumberFormat="1" applyFill="1" applyBorder="1" applyAlignment="1">
      <alignment/>
    </xf>
    <xf numFmtId="165" fontId="0" fillId="0" borderId="19" xfId="0" applyNumberFormat="1" applyFill="1" applyBorder="1" applyAlignment="1">
      <alignment/>
    </xf>
    <xf numFmtId="44" fontId="0" fillId="33" borderId="0" xfId="0" applyNumberFormat="1" applyFill="1" applyBorder="1" applyAlignment="1">
      <alignment wrapText="1"/>
    </xf>
    <xf numFmtId="165" fontId="0" fillId="0" borderId="20" xfId="0" applyNumberFormat="1" applyFill="1" applyBorder="1" applyAlignment="1">
      <alignment/>
    </xf>
    <xf numFmtId="0" fontId="0" fillId="2" borderId="21" xfId="0" applyFill="1" applyBorder="1" applyAlignment="1">
      <alignment horizontal="center"/>
    </xf>
    <xf numFmtId="0" fontId="0" fillId="14" borderId="21" xfId="0" applyFill="1" applyBorder="1" applyAlignment="1">
      <alignment horizontal="center"/>
    </xf>
    <xf numFmtId="0" fontId="0" fillId="35" borderId="14" xfId="0" applyFill="1" applyBorder="1" applyAlignment="1">
      <alignment/>
    </xf>
    <xf numFmtId="44" fontId="0" fillId="35" borderId="14" xfId="44" applyFont="1" applyFill="1" applyBorder="1" applyAlignment="1">
      <alignment/>
    </xf>
    <xf numFmtId="44" fontId="0" fillId="33" borderId="22" xfId="44" applyFont="1" applyFill="1" applyBorder="1" applyAlignment="1">
      <alignment/>
    </xf>
    <xf numFmtId="0" fontId="40" fillId="36" borderId="23" xfId="0" applyFont="1" applyFill="1" applyBorder="1" applyAlignment="1">
      <alignment horizontal="center"/>
    </xf>
    <xf numFmtId="0" fontId="40" fillId="36" borderId="24" xfId="0" applyFont="1" applyFill="1" applyBorder="1" applyAlignment="1">
      <alignment horizontal="center"/>
    </xf>
    <xf numFmtId="0" fontId="0" fillId="14" borderId="25" xfId="0" applyFill="1" applyBorder="1" applyAlignment="1">
      <alignment horizontal="center"/>
    </xf>
    <xf numFmtId="0" fontId="0" fillId="2" borderId="25" xfId="0" applyFill="1" applyBorder="1" applyAlignment="1">
      <alignment horizontal="center"/>
    </xf>
    <xf numFmtId="165" fontId="0" fillId="37" borderId="26" xfId="0" applyNumberFormat="1" applyFill="1" applyBorder="1" applyAlignment="1">
      <alignment horizontal="center"/>
    </xf>
    <xf numFmtId="165" fontId="0" fillId="37" borderId="27" xfId="0" applyNumberFormat="1" applyFill="1" applyBorder="1" applyAlignment="1">
      <alignment horizontal="center"/>
    </xf>
    <xf numFmtId="165" fontId="0" fillId="37" borderId="28" xfId="0" applyNumberFormat="1" applyFill="1" applyBorder="1" applyAlignment="1">
      <alignment horizontal="center"/>
    </xf>
    <xf numFmtId="165" fontId="0" fillId="37" borderId="29" xfId="0" applyNumberFormat="1" applyFill="1" applyBorder="1" applyAlignment="1">
      <alignment horizontal="center"/>
    </xf>
    <xf numFmtId="0" fontId="61" fillId="36" borderId="10" xfId="0" applyFont="1" applyFill="1" applyBorder="1" applyAlignment="1">
      <alignment/>
    </xf>
    <xf numFmtId="0" fontId="58" fillId="33" borderId="30" xfId="0" applyFont="1" applyFill="1" applyBorder="1" applyAlignment="1">
      <alignment vertical="center" wrapText="1"/>
    </xf>
    <xf numFmtId="0" fontId="58" fillId="33" borderId="31" xfId="0" applyFont="1" applyFill="1" applyBorder="1" applyAlignment="1">
      <alignment vertical="center" wrapText="1"/>
    </xf>
    <xf numFmtId="0" fontId="31" fillId="33" borderId="0" xfId="0" applyFont="1" applyFill="1" applyBorder="1" applyAlignment="1">
      <alignment vertical="center" wrapText="1"/>
    </xf>
    <xf numFmtId="0" fontId="59" fillId="8" borderId="32" xfId="0" applyFont="1" applyFill="1" applyBorder="1" applyAlignment="1">
      <alignment vertical="center" wrapText="1"/>
    </xf>
    <xf numFmtId="0" fontId="7" fillId="35" borderId="0" xfId="0" applyFont="1" applyFill="1" applyAlignment="1">
      <alignment vertical="center" wrapText="1"/>
    </xf>
    <xf numFmtId="0" fontId="0" fillId="0" borderId="33" xfId="0" applyFill="1" applyBorder="1" applyAlignment="1">
      <alignment wrapText="1"/>
    </xf>
    <xf numFmtId="0" fontId="0" fillId="0" borderId="34" xfId="0" applyFill="1" applyBorder="1" applyAlignment="1">
      <alignment wrapText="1"/>
    </xf>
    <xf numFmtId="0" fontId="0" fillId="0" borderId="35" xfId="0" applyFill="1" applyBorder="1" applyAlignment="1">
      <alignment wrapText="1"/>
    </xf>
    <xf numFmtId="44" fontId="0" fillId="0" borderId="36" xfId="44" applyFont="1" applyFill="1" applyBorder="1" applyAlignment="1">
      <alignment wrapText="1"/>
    </xf>
    <xf numFmtId="44" fontId="0" fillId="0" borderId="37" xfId="44" applyFont="1" applyFill="1" applyBorder="1" applyAlignment="1">
      <alignment wrapText="1"/>
    </xf>
    <xf numFmtId="44" fontId="0" fillId="0" borderId="38" xfId="44" applyFont="1" applyFill="1" applyBorder="1" applyAlignment="1">
      <alignment wrapText="1"/>
    </xf>
    <xf numFmtId="0" fontId="0" fillId="33" borderId="39" xfId="0" applyFill="1" applyBorder="1" applyAlignment="1">
      <alignment/>
    </xf>
    <xf numFmtId="44" fontId="0" fillId="33" borderId="0" xfId="0" applyNumberFormat="1" applyFill="1" applyAlignment="1">
      <alignment/>
    </xf>
    <xf numFmtId="44" fontId="0" fillId="35" borderId="14" xfId="0" applyNumberFormat="1" applyFill="1" applyBorder="1" applyAlignment="1">
      <alignment/>
    </xf>
    <xf numFmtId="44" fontId="32" fillId="0" borderId="40" xfId="0" applyNumberFormat="1" applyFont="1" applyFill="1" applyBorder="1" applyAlignment="1">
      <alignment/>
    </xf>
    <xf numFmtId="164" fontId="0" fillId="35" borderId="41" xfId="0" applyNumberFormat="1" applyFill="1" applyBorder="1" applyAlignment="1">
      <alignment wrapText="1"/>
    </xf>
    <xf numFmtId="164" fontId="0" fillId="35" borderId="42" xfId="0" applyNumberFormat="1" applyFill="1" applyBorder="1" applyAlignment="1">
      <alignment wrapText="1"/>
    </xf>
    <xf numFmtId="164" fontId="0" fillId="35" borderId="43" xfId="0" applyNumberFormat="1" applyFill="1" applyBorder="1" applyAlignment="1">
      <alignment wrapText="1"/>
    </xf>
    <xf numFmtId="44" fontId="0" fillId="35" borderId="44" xfId="44" applyFont="1" applyFill="1" applyBorder="1" applyAlignment="1">
      <alignment wrapText="1"/>
    </xf>
    <xf numFmtId="44" fontId="56" fillId="35" borderId="45" xfId="44" applyFont="1" applyFill="1" applyBorder="1" applyAlignment="1">
      <alignment wrapText="1"/>
    </xf>
    <xf numFmtId="44" fontId="56" fillId="35" borderId="46" xfId="44" applyFont="1" applyFill="1" applyBorder="1" applyAlignment="1">
      <alignment wrapText="1"/>
    </xf>
    <xf numFmtId="44" fontId="56" fillId="35" borderId="47" xfId="44" applyFont="1" applyFill="1" applyBorder="1" applyAlignment="1">
      <alignment wrapText="1"/>
    </xf>
    <xf numFmtId="0" fontId="62" fillId="33" borderId="0" xfId="0" applyFont="1" applyFill="1" applyAlignment="1">
      <alignment/>
    </xf>
    <xf numFmtId="0" fontId="63" fillId="38" borderId="14" xfId="0" applyFont="1" applyFill="1" applyBorder="1" applyAlignment="1">
      <alignment/>
    </xf>
    <xf numFmtId="0" fontId="63" fillId="38" borderId="10" xfId="0" applyFont="1" applyFill="1" applyBorder="1" applyAlignment="1">
      <alignment/>
    </xf>
    <xf numFmtId="0" fontId="35" fillId="38" borderId="14" xfId="0" applyFont="1" applyFill="1" applyBorder="1" applyAlignment="1">
      <alignment/>
    </xf>
    <xf numFmtId="0" fontId="35" fillId="38" borderId="14" xfId="0" applyFont="1" applyFill="1" applyBorder="1" applyAlignment="1">
      <alignment/>
    </xf>
    <xf numFmtId="16" fontId="35" fillId="38" borderId="14" xfId="0" applyNumberFormat="1" applyFont="1" applyFill="1" applyBorder="1" applyAlignment="1">
      <alignment/>
    </xf>
    <xf numFmtId="0" fontId="63" fillId="38" borderId="10" xfId="0" applyFont="1" applyFill="1" applyBorder="1" applyAlignment="1">
      <alignment/>
    </xf>
    <xf numFmtId="165" fontId="0" fillId="0" borderId="11" xfId="0" applyNumberFormat="1" applyFill="1" applyBorder="1" applyAlignment="1">
      <alignment/>
    </xf>
    <xf numFmtId="165" fontId="0" fillId="0" borderId="48" xfId="0" applyNumberFormat="1" applyFill="1" applyBorder="1" applyAlignment="1">
      <alignment/>
    </xf>
    <xf numFmtId="165" fontId="0" fillId="0" borderId="12" xfId="0" applyNumberFormat="1" applyFill="1" applyBorder="1" applyAlignment="1">
      <alignment/>
    </xf>
    <xf numFmtId="0" fontId="0" fillId="39" borderId="33" xfId="0" applyFill="1" applyBorder="1" applyAlignment="1">
      <alignment/>
    </xf>
    <xf numFmtId="0" fontId="0" fillId="39" borderId="35" xfId="0" applyFill="1" applyBorder="1" applyAlignment="1">
      <alignment/>
    </xf>
    <xf numFmtId="0" fontId="0" fillId="40" borderId="49" xfId="0" applyFill="1" applyBorder="1" applyAlignment="1">
      <alignment/>
    </xf>
    <xf numFmtId="0" fontId="0" fillId="41" borderId="33" xfId="0" applyFill="1" applyBorder="1" applyAlignment="1">
      <alignment/>
    </xf>
    <xf numFmtId="0" fontId="64" fillId="41" borderId="34" xfId="0" applyFont="1" applyFill="1" applyBorder="1" applyAlignment="1">
      <alignment/>
    </xf>
    <xf numFmtId="0" fontId="0" fillId="41" borderId="34" xfId="0" applyFill="1" applyBorder="1" applyAlignment="1">
      <alignment/>
    </xf>
    <xf numFmtId="0" fontId="0" fillId="41" borderId="35" xfId="0" applyFill="1" applyBorder="1" applyAlignment="1">
      <alignment/>
    </xf>
    <xf numFmtId="0" fontId="56" fillId="10" borderId="20" xfId="0" applyFont="1" applyFill="1" applyBorder="1" applyAlignment="1">
      <alignment horizontal="center" vertical="center"/>
    </xf>
    <xf numFmtId="0" fontId="58" fillId="33" borderId="50" xfId="0" applyFont="1" applyFill="1" applyBorder="1" applyAlignment="1">
      <alignment vertical="center" wrapText="1"/>
    </xf>
    <xf numFmtId="0" fontId="58" fillId="33" borderId="51" xfId="0" applyFont="1" applyFill="1" applyBorder="1" applyAlignment="1">
      <alignment vertical="center" wrapText="1"/>
    </xf>
    <xf numFmtId="0" fontId="58" fillId="33" borderId="52" xfId="0" applyFont="1" applyFill="1" applyBorder="1" applyAlignment="1">
      <alignment vertical="center" wrapText="1"/>
    </xf>
    <xf numFmtId="0" fontId="58" fillId="33" borderId="0" xfId="0" applyFont="1" applyFill="1" applyBorder="1" applyAlignment="1">
      <alignment vertical="center" wrapText="1"/>
    </xf>
    <xf numFmtId="0" fontId="31" fillId="2" borderId="53" xfId="0" applyFont="1" applyFill="1" applyBorder="1" applyAlignment="1">
      <alignment vertical="center" wrapText="1"/>
    </xf>
    <xf numFmtId="0" fontId="58" fillId="33" borderId="54" xfId="0" applyFont="1" applyFill="1" applyBorder="1" applyAlignment="1">
      <alignment vertical="center" wrapText="1"/>
    </xf>
    <xf numFmtId="0" fontId="58" fillId="33" borderId="55" xfId="0" applyFont="1" applyFill="1" applyBorder="1" applyAlignment="1">
      <alignment vertical="center" wrapText="1"/>
    </xf>
    <xf numFmtId="0" fontId="65" fillId="36" borderId="50" xfId="0" applyFont="1" applyFill="1" applyBorder="1" applyAlignment="1">
      <alignment vertical="center" wrapText="1"/>
    </xf>
    <xf numFmtId="0" fontId="66" fillId="42" borderId="10" xfId="0" applyFont="1" applyFill="1" applyBorder="1" applyAlignment="1">
      <alignment wrapText="1"/>
    </xf>
    <xf numFmtId="0" fontId="66" fillId="43" borderId="15" xfId="0" applyFont="1" applyFill="1" applyBorder="1" applyAlignment="1">
      <alignment wrapText="1"/>
    </xf>
    <xf numFmtId="0" fontId="0" fillId="44" borderId="15" xfId="0" applyFill="1" applyBorder="1" applyAlignment="1">
      <alignment wrapText="1"/>
    </xf>
    <xf numFmtId="0" fontId="0" fillId="45" borderId="22" xfId="0" applyFont="1" applyFill="1" applyBorder="1" applyAlignment="1">
      <alignment horizontal="center" vertical="center" wrapText="1"/>
    </xf>
    <xf numFmtId="0" fontId="0" fillId="46" borderId="22" xfId="0" applyFont="1" applyFill="1" applyBorder="1" applyAlignment="1">
      <alignment wrapText="1"/>
    </xf>
    <xf numFmtId="0" fontId="67" fillId="33" borderId="56" xfId="0" applyFont="1" applyFill="1" applyBorder="1" applyAlignment="1">
      <alignment vertical="center" wrapText="1"/>
    </xf>
    <xf numFmtId="1" fontId="0" fillId="35" borderId="14" xfId="0" applyNumberFormat="1" applyFill="1" applyBorder="1" applyAlignment="1">
      <alignment/>
    </xf>
    <xf numFmtId="0" fontId="39" fillId="35" borderId="0" xfId="0" applyFont="1" applyFill="1" applyAlignment="1">
      <alignment vertical="center" wrapText="1"/>
    </xf>
    <xf numFmtId="0" fontId="0" fillId="47" borderId="22" xfId="0" applyFont="1" applyFill="1" applyBorder="1" applyAlignment="1">
      <alignment horizontal="center" vertical="center" wrapText="1"/>
    </xf>
    <xf numFmtId="0" fontId="67" fillId="48" borderId="0" xfId="0" applyFont="1" applyFill="1" applyBorder="1" applyAlignment="1">
      <alignment horizontal="center" vertical="center" wrapText="1"/>
    </xf>
    <xf numFmtId="0" fontId="56" fillId="16" borderId="57" xfId="0" applyFont="1" applyFill="1" applyBorder="1" applyAlignment="1">
      <alignment horizontal="center" vertical="center"/>
    </xf>
    <xf numFmtId="0" fontId="56" fillId="16" borderId="58" xfId="0" applyFont="1" applyFill="1" applyBorder="1" applyAlignment="1">
      <alignment horizontal="center" vertical="center"/>
    </xf>
    <xf numFmtId="0" fontId="56" fillId="16" borderId="20" xfId="0" applyFont="1" applyFill="1" applyBorder="1" applyAlignment="1">
      <alignment horizontal="center" vertical="center"/>
    </xf>
    <xf numFmtId="0" fontId="0" fillId="33" borderId="39" xfId="0" applyFont="1" applyFill="1" applyBorder="1" applyAlignment="1">
      <alignment horizontal="center"/>
    </xf>
    <xf numFmtId="0" fontId="0" fillId="33" borderId="0" xfId="0" applyFill="1" applyBorder="1" applyAlignment="1">
      <alignment horizontal="center"/>
    </xf>
    <xf numFmtId="0" fontId="56" fillId="2" borderId="14" xfId="0" applyFont="1" applyFill="1" applyBorder="1" applyAlignment="1">
      <alignment horizontal="center"/>
    </xf>
    <xf numFmtId="0" fontId="56" fillId="8" borderId="14" xfId="0" applyFont="1" applyFill="1" applyBorder="1" applyAlignment="1">
      <alignment horizontal="center"/>
    </xf>
    <xf numFmtId="0" fontId="43" fillId="36" borderId="46" xfId="0" applyFont="1" applyFill="1" applyBorder="1" applyAlignment="1">
      <alignment horizontal="center"/>
    </xf>
    <xf numFmtId="0" fontId="43" fillId="36" borderId="59" xfId="0" applyFont="1" applyFill="1" applyBorder="1" applyAlignment="1">
      <alignment horizontal="center"/>
    </xf>
    <xf numFmtId="0" fontId="43" fillId="36" borderId="42" xfId="0" applyFont="1" applyFill="1" applyBorder="1" applyAlignment="1">
      <alignment horizontal="center"/>
    </xf>
    <xf numFmtId="0" fontId="56" fillId="4" borderId="57" xfId="0" applyFont="1" applyFill="1" applyBorder="1" applyAlignment="1">
      <alignment horizontal="center" vertical="center"/>
    </xf>
    <xf numFmtId="0" fontId="56" fillId="4" borderId="20" xfId="0" applyFont="1" applyFill="1" applyBorder="1" applyAlignment="1">
      <alignment horizontal="center" vertical="center"/>
    </xf>
    <xf numFmtId="0" fontId="56" fillId="14" borderId="14" xfId="0" applyFont="1" applyFill="1" applyBorder="1" applyAlignment="1">
      <alignment horizontal="center"/>
    </xf>
    <xf numFmtId="0" fontId="43" fillId="36" borderId="14" xfId="0" applyFont="1" applyFill="1" applyBorder="1" applyAlignment="1">
      <alignment horizontal="center"/>
    </xf>
    <xf numFmtId="0" fontId="56" fillId="2" borderId="33" xfId="0" applyFont="1" applyFill="1" applyBorder="1" applyAlignment="1">
      <alignment horizontal="center"/>
    </xf>
    <xf numFmtId="0" fontId="56" fillId="2" borderId="26" xfId="0" applyFont="1" applyFill="1" applyBorder="1" applyAlignment="1">
      <alignment horizontal="center"/>
    </xf>
    <xf numFmtId="0" fontId="56" fillId="14" borderId="33" xfId="0" applyFont="1" applyFill="1" applyBorder="1" applyAlignment="1">
      <alignment horizontal="center"/>
    </xf>
    <xf numFmtId="0" fontId="56" fillId="14" borderId="26" xfId="0" applyFont="1" applyFill="1" applyBorder="1" applyAlignment="1">
      <alignment horizontal="center"/>
    </xf>
    <xf numFmtId="0" fontId="43" fillId="36" borderId="60" xfId="0" applyFont="1" applyFill="1" applyBorder="1" applyAlignment="1">
      <alignment horizontal="center"/>
    </xf>
    <xf numFmtId="0" fontId="43" fillId="36" borderId="6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7">
    <dxf>
      <font>
        <color auto="1"/>
      </font>
      <fill>
        <patternFill>
          <fgColor indexed="64"/>
          <bgColor indexed="9"/>
        </patternFill>
      </fill>
    </dxf>
    <dxf>
      <font>
        <color auto="1"/>
      </font>
      <fill>
        <patternFill>
          <fgColor indexed="64"/>
          <bgColor indexed="9"/>
        </patternFill>
      </fill>
    </dxf>
    <dxf>
      <font>
        <b val="0"/>
        <i val="0"/>
        <color auto="1"/>
      </font>
      <fill>
        <patternFill>
          <fgColor indexed="64"/>
          <bgColor indexed="9"/>
        </patternFill>
      </fill>
    </dxf>
    <dxf>
      <font>
        <color auto="1"/>
      </font>
      <fill>
        <patternFill>
          <fgColor indexed="64"/>
          <bgColor indexed="9"/>
        </patternFill>
      </fill>
    </dxf>
    <dxf>
      <font>
        <color auto="1"/>
      </font>
      <fill>
        <patternFill>
          <fgColor indexed="64"/>
          <bgColor indexed="9"/>
        </patternFill>
      </fill>
    </dxf>
    <dxf>
      <font>
        <b val="0"/>
        <i val="0"/>
        <color auto="1"/>
      </font>
      <fill>
        <patternFill>
          <fgColor indexed="64"/>
          <bgColor indexed="9"/>
        </patternFill>
      </fill>
    </dxf>
    <dxf>
      <font>
        <color auto="1"/>
      </font>
      <fill>
        <patternFill>
          <fgColor indexed="64"/>
          <bgColor indexed="9"/>
        </patternFill>
      </fill>
    </dxf>
    <dxf>
      <font>
        <color auto="1"/>
      </font>
      <fill>
        <patternFill>
          <fgColor indexed="64"/>
          <bgColor indexed="9"/>
        </patternFill>
      </fill>
    </dxf>
    <dxf>
      <font>
        <b val="0"/>
        <i val="0"/>
        <color auto="1"/>
      </font>
      <fill>
        <patternFill>
          <fgColor indexed="64"/>
          <bgColor indexed="9"/>
        </patternFill>
      </fill>
    </dxf>
    <dxf>
      <font>
        <color auto="1"/>
      </font>
      <fill>
        <patternFill>
          <fgColor indexed="64"/>
          <bgColor indexed="9"/>
        </patternFill>
      </fill>
    </dxf>
    <dxf>
      <font>
        <color auto="1"/>
      </font>
      <fill>
        <patternFill>
          <fgColor indexed="64"/>
          <bgColor indexed="9"/>
        </patternFill>
      </fill>
    </dxf>
    <dxf>
      <font>
        <b val="0"/>
        <i val="0"/>
        <color auto="1"/>
      </font>
      <fill>
        <patternFill>
          <fgColor indexed="64"/>
          <bgColor indexed="9"/>
        </patternFill>
      </fill>
    </dxf>
    <dxf>
      <font>
        <color auto="1"/>
      </font>
      <fill>
        <patternFill>
          <fgColor indexed="64"/>
          <bgColor indexed="9"/>
        </patternFill>
      </fill>
    </dxf>
    <dxf>
      <font>
        <color auto="1"/>
      </font>
      <fill>
        <patternFill>
          <fgColor indexed="64"/>
          <bgColor indexed="9"/>
        </patternFill>
      </fill>
    </dxf>
    <dxf>
      <font>
        <b val="0"/>
        <i val="0"/>
        <color auto="1"/>
      </font>
      <fill>
        <patternFill>
          <fgColor indexed="64"/>
          <bgColor indexed="9"/>
        </patternFill>
      </fill>
    </dxf>
    <dxf>
      <font>
        <color auto="1"/>
      </font>
      <fill>
        <patternFill>
          <fgColor indexed="64"/>
          <bgColor indexed="9"/>
        </patternFill>
      </fill>
    </dxf>
    <dxf>
      <font>
        <color auto="1"/>
      </font>
      <fill>
        <patternFill>
          <fgColor indexed="64"/>
          <bgColor indexed="9"/>
        </patternFill>
      </fill>
    </dxf>
    <dxf>
      <font>
        <b val="0"/>
        <i val="0"/>
        <color auto="1"/>
      </font>
      <fill>
        <patternFill>
          <fgColor indexed="64"/>
          <bgColor indexed="9"/>
        </patternFill>
      </fill>
    </dxf>
    <dxf>
      <font>
        <color auto="1"/>
      </font>
      <fill>
        <patternFill>
          <fgColor indexed="64"/>
          <bgColor indexed="9"/>
        </patternFill>
      </fill>
    </dxf>
    <dxf>
      <font>
        <color auto="1"/>
      </font>
      <fill>
        <patternFill>
          <fgColor indexed="64"/>
          <bgColor indexed="9"/>
        </patternFill>
      </fill>
    </dxf>
    <dxf>
      <font>
        <b val="0"/>
        <i val="0"/>
        <color auto="1"/>
      </font>
      <fill>
        <patternFill>
          <fgColor indexed="64"/>
          <bgColor indexed="9"/>
        </patternFill>
      </fill>
    </dxf>
    <dxf>
      <font>
        <color auto="1"/>
      </font>
      <fill>
        <patternFill>
          <fgColor indexed="64"/>
          <bgColor indexed="9"/>
        </patternFill>
      </fill>
    </dxf>
    <dxf>
      <font>
        <color auto="1"/>
      </font>
      <fill>
        <patternFill>
          <fgColor indexed="64"/>
          <bgColor indexed="9"/>
        </patternFill>
      </fill>
    </dxf>
    <dxf>
      <font>
        <b val="0"/>
        <i val="0"/>
        <color auto="1"/>
      </font>
      <fill>
        <patternFill>
          <fgColor indexed="64"/>
          <bgColor indexed="9"/>
        </patternFill>
      </fill>
    </dxf>
    <dxf>
      <font>
        <color auto="1"/>
      </font>
      <fill>
        <patternFill>
          <fgColor indexed="64"/>
          <bgColor indexed="9"/>
        </patternFill>
      </fill>
    </dxf>
    <dxf>
      <font>
        <color auto="1"/>
      </font>
      <fill>
        <patternFill>
          <fgColor indexed="64"/>
          <bgColor indexed="9"/>
        </patternFill>
      </fill>
    </dxf>
    <dxf>
      <font>
        <b val="0"/>
        <i val="0"/>
        <color auto="1"/>
      </font>
      <fill>
        <patternFill>
          <fgColor indexed="64"/>
          <bgColor indexed="9"/>
        </patternFill>
      </fill>
    </dxf>
    <dxf>
      <font>
        <color auto="1"/>
      </font>
      <fill>
        <patternFill>
          <fgColor indexed="64"/>
          <bgColor indexed="9"/>
        </patternFill>
      </fill>
    </dxf>
    <dxf>
      <font>
        <color auto="1"/>
      </font>
      <fill>
        <patternFill>
          <fgColor indexed="64"/>
          <bgColor indexed="9"/>
        </patternFill>
      </fill>
    </dxf>
    <dxf>
      <font>
        <b val="0"/>
        <i val="0"/>
        <color auto="1"/>
      </font>
      <fill>
        <patternFill>
          <fgColor indexed="64"/>
          <bgColor indexed="9"/>
        </patternFill>
      </fill>
    </dxf>
    <dxf>
      <font>
        <color auto="1"/>
      </font>
      <fill>
        <patternFill>
          <fgColor indexed="64"/>
          <bgColor indexed="9"/>
        </patternFill>
      </fill>
    </dxf>
    <dxf>
      <font>
        <color auto="1"/>
      </font>
      <fill>
        <patternFill>
          <fgColor indexed="64"/>
          <bgColor indexed="9"/>
        </patternFill>
      </fill>
    </dxf>
    <dxf>
      <font>
        <b val="0"/>
        <i val="0"/>
        <color auto="1"/>
      </font>
      <fill>
        <patternFill>
          <fgColor indexed="64"/>
          <bgColor indexed="9"/>
        </patternFill>
      </fill>
    </dxf>
    <dxf>
      <font>
        <color auto="1"/>
      </font>
      <fill>
        <patternFill>
          <fgColor indexed="64"/>
          <bgColor indexed="9"/>
        </patternFill>
      </fill>
    </dxf>
    <dxf>
      <font>
        <color auto="1"/>
      </font>
      <fill>
        <patternFill>
          <fgColor indexed="64"/>
          <bgColor indexed="9"/>
        </patternFill>
      </fill>
    </dxf>
    <dxf>
      <font>
        <b val="0"/>
        <i val="0"/>
        <color auto="1"/>
      </font>
      <fill>
        <patternFill>
          <fgColor indexed="64"/>
          <bgColor indexed="9"/>
        </patternFill>
      </fill>
    </dxf>
    <dxf>
      <font>
        <b val="0"/>
        <i val="0"/>
        <color auto="1"/>
      </font>
      <fill>
        <gradientFill type="path" left="0.5" right="0.5" top="0.5" bottom="0.5">
          <stop position="0">
            <color theme="0"/>
          </stop>
          <stop position="1">
            <color theme="8" tint="0.5999900102615356"/>
          </stop>
        </gradient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1"/>
  </sheetPr>
  <dimension ref="B1:D70"/>
  <sheetViews>
    <sheetView workbookViewId="0" topLeftCell="A55">
      <selection activeCell="E9" sqref="E9"/>
    </sheetView>
  </sheetViews>
  <sheetFormatPr defaultColWidth="9.140625" defaultRowHeight="15"/>
  <cols>
    <col min="1" max="1" width="3.421875" style="16" customWidth="1"/>
    <col min="2" max="2" width="101.8515625" style="15" customWidth="1"/>
    <col min="3" max="3" width="3.7109375" style="15" customWidth="1"/>
    <col min="4" max="4" width="10.7109375" style="16" customWidth="1"/>
    <col min="5" max="17" width="9.140625" style="16" customWidth="1"/>
    <col min="18" max="16384" width="9.140625" style="18" customWidth="1"/>
  </cols>
  <sheetData>
    <row r="1" spans="2:4" ht="26.25">
      <c r="B1" s="108" t="s">
        <v>56</v>
      </c>
      <c r="C1" s="14"/>
      <c r="D1" s="15"/>
    </row>
    <row r="2" spans="2:4" ht="15.75">
      <c r="B2" s="57"/>
      <c r="C2" s="14"/>
      <c r="D2" s="15"/>
    </row>
    <row r="3" spans="2:4" ht="31.5">
      <c r="B3" s="57" t="s">
        <v>57</v>
      </c>
      <c r="C3" s="14"/>
      <c r="D3" s="15"/>
    </row>
    <row r="4" spans="2:4" ht="15.75">
      <c r="B4" s="57"/>
      <c r="C4" s="14"/>
      <c r="D4" s="15"/>
    </row>
    <row r="5" spans="2:4" ht="31.5">
      <c r="B5" s="57" t="s">
        <v>58</v>
      </c>
      <c r="C5" s="14"/>
      <c r="D5" s="15"/>
    </row>
    <row r="6" spans="2:4" ht="15.75">
      <c r="B6" s="57"/>
      <c r="C6" s="14"/>
      <c r="D6" s="15"/>
    </row>
    <row r="7" spans="2:4" ht="31.5">
      <c r="B7" s="57" t="s">
        <v>59</v>
      </c>
      <c r="C7" s="14"/>
      <c r="D7" s="15"/>
    </row>
    <row r="8" spans="2:4" ht="15.75">
      <c r="B8" s="57"/>
      <c r="C8" s="14"/>
      <c r="D8" s="15"/>
    </row>
    <row r="9" spans="2:4" ht="18">
      <c r="B9" s="57" t="s">
        <v>83</v>
      </c>
      <c r="C9" s="14"/>
      <c r="D9" s="15"/>
    </row>
    <row r="10" spans="2:4" ht="15.75">
      <c r="B10" s="57"/>
      <c r="C10" s="14"/>
      <c r="D10" s="15"/>
    </row>
    <row r="11" spans="2:4" ht="31.5">
      <c r="B11" s="57" t="s">
        <v>60</v>
      </c>
      <c r="C11" s="14"/>
      <c r="D11" s="15"/>
    </row>
    <row r="12" spans="2:4" ht="15.75">
      <c r="B12" s="57"/>
      <c r="C12" s="14"/>
      <c r="D12" s="15"/>
    </row>
    <row r="13" spans="2:4" ht="15.75">
      <c r="B13" s="57" t="s">
        <v>61</v>
      </c>
      <c r="C13" s="14"/>
      <c r="D13" s="15"/>
    </row>
    <row r="14" spans="2:4" ht="15.75">
      <c r="B14" s="57"/>
      <c r="C14" s="14"/>
      <c r="D14" s="15"/>
    </row>
    <row r="15" spans="2:4" ht="16.5" thickBot="1">
      <c r="B15" s="55" t="s">
        <v>62</v>
      </c>
      <c r="C15" s="17"/>
      <c r="D15" s="15"/>
    </row>
    <row r="16" spans="2:4" ht="16.5" thickTop="1">
      <c r="B16" s="97" t="s">
        <v>84</v>
      </c>
      <c r="C16" s="17"/>
      <c r="D16" s="15"/>
    </row>
    <row r="17" spans="2:3" ht="63">
      <c r="B17" s="98" t="s">
        <v>92</v>
      </c>
      <c r="C17" s="14"/>
    </row>
    <row r="18" spans="2:3" ht="15.75">
      <c r="B18" s="98"/>
      <c r="C18" s="14"/>
    </row>
    <row r="19" spans="2:3" ht="47.25">
      <c r="B19" s="98" t="s">
        <v>93</v>
      </c>
      <c r="C19" s="14"/>
    </row>
    <row r="20" spans="2:3" ht="15.75">
      <c r="B20" s="98"/>
      <c r="C20" s="14"/>
    </row>
    <row r="21" spans="2:3" ht="78.75">
      <c r="B21" s="98" t="s">
        <v>91</v>
      </c>
      <c r="C21" s="14"/>
    </row>
    <row r="22" spans="2:3" ht="15.75">
      <c r="B22" s="98"/>
      <c r="C22" s="14"/>
    </row>
    <row r="23" spans="2:3" ht="63">
      <c r="B23" s="98" t="s">
        <v>90</v>
      </c>
      <c r="C23" s="14"/>
    </row>
    <row r="24" spans="2:3" ht="15.75">
      <c r="B24" s="98"/>
      <c r="C24" s="14"/>
    </row>
    <row r="25" spans="2:3" ht="63.75" thickBot="1">
      <c r="B25" s="99" t="s">
        <v>94</v>
      </c>
      <c r="C25" s="14"/>
    </row>
    <row r="26" spans="2:3" ht="17.25" thickBot="1" thickTop="1">
      <c r="B26" s="96"/>
      <c r="C26" s="14"/>
    </row>
    <row r="27" spans="2:3" ht="16.5" thickTop="1">
      <c r="B27" s="56" t="s">
        <v>63</v>
      </c>
      <c r="C27" s="17"/>
    </row>
    <row r="28" spans="2:3" ht="63">
      <c r="B28" s="53" t="s">
        <v>64</v>
      </c>
      <c r="C28" s="14"/>
    </row>
    <row r="29" spans="2:3" ht="15.75">
      <c r="B29" s="53"/>
      <c r="C29" s="14"/>
    </row>
    <row r="30" spans="2:3" ht="63">
      <c r="B30" s="53" t="s">
        <v>65</v>
      </c>
      <c r="C30" s="14"/>
    </row>
    <row r="31" spans="2:3" ht="15.75">
      <c r="B31" s="53"/>
      <c r="C31" s="14"/>
    </row>
    <row r="32" spans="2:3" ht="78.75">
      <c r="B32" s="53" t="s">
        <v>66</v>
      </c>
      <c r="C32" s="14"/>
    </row>
    <row r="33" spans="2:3" ht="15.75">
      <c r="B33" s="53"/>
      <c r="C33" s="14"/>
    </row>
    <row r="34" spans="2:3" ht="63">
      <c r="B34" s="53" t="s">
        <v>67</v>
      </c>
      <c r="C34" s="14"/>
    </row>
    <row r="35" spans="2:3" ht="15.75">
      <c r="B35" s="53"/>
      <c r="C35" s="14"/>
    </row>
    <row r="36" spans="2:3" ht="65.25">
      <c r="B36" s="53" t="s">
        <v>68</v>
      </c>
      <c r="C36" s="14"/>
    </row>
    <row r="37" spans="2:3" ht="15.75">
      <c r="B37" s="53"/>
      <c r="C37" s="14"/>
    </row>
    <row r="38" spans="2:3" ht="63.75" thickBot="1">
      <c r="B38" s="54" t="s">
        <v>69</v>
      </c>
      <c r="C38" s="14"/>
    </row>
    <row r="39" spans="2:3" ht="17.25" thickBot="1" thickTop="1">
      <c r="B39" s="96"/>
      <c r="C39" s="14"/>
    </row>
    <row r="40" spans="2:3" ht="17.25" thickBot="1" thickTop="1">
      <c r="B40" s="100" t="s">
        <v>70</v>
      </c>
      <c r="C40" s="17"/>
    </row>
    <row r="41" spans="2:3" ht="63.75" thickTop="1">
      <c r="B41" s="93" t="s">
        <v>71</v>
      </c>
      <c r="C41" s="14"/>
    </row>
    <row r="42" spans="2:3" ht="15.75">
      <c r="B42" s="94"/>
      <c r="C42" s="14"/>
    </row>
    <row r="43" spans="2:3" ht="63">
      <c r="B43" s="94" t="s">
        <v>72</v>
      </c>
      <c r="C43" s="14"/>
    </row>
    <row r="44" spans="2:3" ht="15.75">
      <c r="B44" s="94"/>
      <c r="C44" s="14"/>
    </row>
    <row r="45" spans="2:3" ht="78.75">
      <c r="B45" s="94" t="s">
        <v>73</v>
      </c>
      <c r="C45" s="14"/>
    </row>
    <row r="46" spans="2:3" ht="15.75">
      <c r="B46" s="94"/>
      <c r="C46" s="14"/>
    </row>
    <row r="47" spans="2:3" ht="63">
      <c r="B47" s="94" t="s">
        <v>74</v>
      </c>
      <c r="C47" s="14"/>
    </row>
    <row r="48" spans="2:3" ht="15.75">
      <c r="B48" s="94"/>
      <c r="C48" s="14"/>
    </row>
    <row r="49" spans="2:3" ht="65.25">
      <c r="B49" s="94" t="s">
        <v>68</v>
      </c>
      <c r="C49" s="14"/>
    </row>
    <row r="50" spans="2:3" ht="15.75">
      <c r="B50" s="94"/>
      <c r="C50" s="14"/>
    </row>
    <row r="51" spans="2:3" ht="63">
      <c r="B51" s="94" t="s">
        <v>75</v>
      </c>
      <c r="C51" s="14"/>
    </row>
    <row r="52" spans="2:3" ht="16.5" thickBot="1">
      <c r="B52" s="95"/>
      <c r="C52" s="14"/>
    </row>
    <row r="53" spans="2:3" ht="16.5" thickTop="1">
      <c r="B53" s="96"/>
      <c r="C53" s="14"/>
    </row>
    <row r="54" spans="2:3" ht="15.75">
      <c r="B54" s="17" t="s">
        <v>18</v>
      </c>
      <c r="C54" s="17"/>
    </row>
    <row r="55" spans="2:3" ht="31.5">
      <c r="B55" s="14" t="s">
        <v>76</v>
      </c>
      <c r="C55" s="14"/>
    </row>
    <row r="56" spans="2:3" ht="15.75">
      <c r="B56" s="14"/>
      <c r="C56" s="14"/>
    </row>
    <row r="57" spans="2:3" ht="15.75">
      <c r="B57" s="14" t="s">
        <v>77</v>
      </c>
      <c r="C57" s="14"/>
    </row>
    <row r="58" spans="2:3" ht="15.75">
      <c r="B58" s="14"/>
      <c r="C58" s="14"/>
    </row>
    <row r="59" spans="2:3" ht="31.5">
      <c r="B59" s="14" t="s">
        <v>78</v>
      </c>
      <c r="C59" s="14"/>
    </row>
    <row r="60" spans="2:3" ht="15.75">
      <c r="B60" s="14"/>
      <c r="C60" s="14"/>
    </row>
    <row r="61" spans="2:3" ht="15.75">
      <c r="B61" s="19" t="s">
        <v>79</v>
      </c>
      <c r="C61" s="17"/>
    </row>
    <row r="62" spans="2:3" ht="15.75">
      <c r="B62" s="17"/>
      <c r="C62" s="17"/>
    </row>
    <row r="63" spans="2:3" ht="15.75">
      <c r="B63" s="17" t="s">
        <v>87</v>
      </c>
      <c r="C63" s="17"/>
    </row>
    <row r="64" spans="2:3" ht="31.5">
      <c r="B64" s="14" t="s">
        <v>80</v>
      </c>
      <c r="C64" s="14"/>
    </row>
    <row r="66" spans="2:3" ht="15.75">
      <c r="B66" s="17" t="s">
        <v>88</v>
      </c>
      <c r="C66" s="17"/>
    </row>
    <row r="67" spans="2:3" ht="15.75">
      <c r="B67" s="14" t="s">
        <v>81</v>
      </c>
      <c r="C67" s="14"/>
    </row>
    <row r="69" spans="2:3" ht="15.75">
      <c r="B69" s="17" t="s">
        <v>89</v>
      </c>
      <c r="C69" s="17"/>
    </row>
    <row r="70" spans="2:3" ht="110.25">
      <c r="B70" s="14" t="s">
        <v>82</v>
      </c>
      <c r="C70" s="14"/>
    </row>
  </sheetData>
  <sheetProtection/>
  <printOptions/>
  <pageMargins left="0.25" right="0.25" top="0.75" bottom="0.75" header="0.3" footer="0.3"/>
  <pageSetup horizontalDpi="600" verticalDpi="600" orientation="portrait" scale="93" r:id="rId1"/>
</worksheet>
</file>

<file path=xl/worksheets/sheet10.xml><?xml version="1.0" encoding="utf-8"?>
<worksheet xmlns="http://schemas.openxmlformats.org/spreadsheetml/2006/main" xmlns:r="http://schemas.openxmlformats.org/officeDocument/2006/relationships">
  <dimension ref="A1:AE33"/>
  <sheetViews>
    <sheetView showGridLines="0" zoomScalePageLayoutView="0" workbookViewId="0" topLeftCell="A1">
      <selection activeCell="K5" sqref="K5"/>
    </sheetView>
  </sheetViews>
  <sheetFormatPr defaultColWidth="9.140625" defaultRowHeight="15"/>
  <cols>
    <col min="1" max="1" width="19.8515625" style="0" bestFit="1" customWidth="1"/>
    <col min="2" max="2" width="18.57421875" style="0" customWidth="1"/>
    <col min="3" max="3" width="17.00390625" style="0" customWidth="1"/>
    <col min="4" max="4" width="19.421875" style="0" customWidth="1"/>
    <col min="5" max="5" width="18.28125" style="0" customWidth="1"/>
    <col min="6" max="6" width="17.28125" style="0" customWidth="1"/>
    <col min="7" max="7" width="19.421875" style="0" customWidth="1"/>
    <col min="8" max="8" width="26.8515625" style="0" bestFit="1" customWidth="1"/>
    <col min="9" max="9" width="8.140625" style="0" customWidth="1"/>
    <col min="10" max="10" width="23.00390625" style="0" bestFit="1" customWidth="1"/>
    <col min="11" max="11" width="18.57421875" style="0" bestFit="1" customWidth="1"/>
    <col min="12" max="31" width="9.140625" style="6" customWidth="1"/>
  </cols>
  <sheetData>
    <row r="1" spans="1:11" ht="15">
      <c r="A1" s="6"/>
      <c r="B1" s="6"/>
      <c r="C1" s="6"/>
      <c r="D1" s="6"/>
      <c r="E1" s="6"/>
      <c r="F1" s="6"/>
      <c r="G1" s="6"/>
      <c r="H1" s="6"/>
      <c r="I1" s="6"/>
      <c r="J1" s="6"/>
      <c r="K1" s="6"/>
    </row>
    <row r="2" spans="1:11" ht="15">
      <c r="A2" s="115" t="s">
        <v>98</v>
      </c>
      <c r="B2" s="115"/>
      <c r="C2" s="6"/>
      <c r="D2" s="115" t="s">
        <v>98</v>
      </c>
      <c r="E2" s="115"/>
      <c r="F2" s="115"/>
      <c r="G2" s="6"/>
      <c r="H2" s="64" t="s">
        <v>99</v>
      </c>
      <c r="I2" s="6"/>
      <c r="J2" s="114" t="s">
        <v>20</v>
      </c>
      <c r="K2" s="114"/>
    </row>
    <row r="3" spans="1:11" ht="15">
      <c r="A3" s="116" t="s">
        <v>11</v>
      </c>
      <c r="B3" s="116"/>
      <c r="C3" s="6"/>
      <c r="D3" s="116" t="s">
        <v>86</v>
      </c>
      <c r="E3" s="116"/>
      <c r="F3" s="116"/>
      <c r="G3" s="6"/>
      <c r="H3" s="78" t="s">
        <v>17</v>
      </c>
      <c r="I3" s="75"/>
      <c r="J3" s="79" t="s">
        <v>22</v>
      </c>
      <c r="K3" s="80" t="s">
        <v>23</v>
      </c>
    </row>
    <row r="4" spans="1:11" ht="15.75" thickBot="1">
      <c r="A4" s="22" t="s">
        <v>22</v>
      </c>
      <c r="B4" s="22" t="s">
        <v>23</v>
      </c>
      <c r="C4" s="6"/>
      <c r="D4" s="22" t="s">
        <v>12</v>
      </c>
      <c r="E4" s="22" t="s">
        <v>13</v>
      </c>
      <c r="F4" s="22" t="s">
        <v>14</v>
      </c>
      <c r="G4" s="6"/>
      <c r="H4" s="29">
        <f>SUM(D5:F5)+(SUM(D9:F9)*0.95)+(SUM(D13:F13)*(0.85))</f>
        <v>0</v>
      </c>
      <c r="I4" s="6"/>
      <c r="J4" s="41">
        <f>SUM(A5+A9+A13)</f>
        <v>0</v>
      </c>
      <c r="K4" s="107">
        <f>SUM(B5+B9+B13)</f>
        <v>0</v>
      </c>
    </row>
    <row r="5" spans="1:11" ht="15.75" thickBot="1">
      <c r="A5" s="23">
        <v>0</v>
      </c>
      <c r="B5" s="24">
        <v>0</v>
      </c>
      <c r="C5" s="6"/>
      <c r="D5" s="82">
        <f>IF((A5+A9+A13)&lt;100,(A5*1.399),IF(AND((A5+A9+A13)&gt;99,(A5+A9+A13)&lt;500),(A5*TRUNC(1.278+(500-SUM(A5+A9+A13))*0.0003,3)),IF(AND((A5+A9+A13)&gt;499,(A5+A9+A13)&lt;600),(A5*TRUNC(1.158+(600-(A5+A9+A13))*0.0012,3)),IF((A5+A9+A13)&gt;599,(A5*1.158),0))))</f>
        <v>0</v>
      </c>
      <c r="E5" s="83">
        <f>IF((B5+B9+B13)&lt;100,(B5*1.559),IF(AND((B5+B9+B13)&gt;99,(B5+B9+B13)&lt;500),(B5*TRUNC(1.398+(500-SUM(B5+B9+B13))*0.0004,3)),IF(AND((B5+B9+B13)&gt;499,(B5+B9+B13)&lt;600),(B5*TRUNC(1.268+(600-(B5+B9+B13))*0.0013,3)),IF((B5+B9+B13)&gt;599,(B5*1.268),0))))</f>
        <v>0</v>
      </c>
      <c r="F5" s="84">
        <f>SUM(C20:C32)</f>
        <v>0</v>
      </c>
      <c r="G5" s="6"/>
      <c r="H5" s="28">
        <f>H4*4150.43</f>
        <v>0</v>
      </c>
      <c r="I5" s="6"/>
      <c r="J5" s="42">
        <f>J4*1843.14</f>
        <v>0</v>
      </c>
      <c r="K5" s="42">
        <f>K4*2148.15</f>
        <v>0</v>
      </c>
    </row>
    <row r="6" spans="1:11" ht="15">
      <c r="A6" s="6"/>
      <c r="B6" s="6"/>
      <c r="C6" s="6"/>
      <c r="D6" s="6"/>
      <c r="E6" s="6"/>
      <c r="F6" s="6"/>
      <c r="G6" s="6"/>
      <c r="H6" s="6"/>
      <c r="I6" s="6"/>
      <c r="J6" s="6"/>
      <c r="K6" s="6"/>
    </row>
    <row r="7" spans="1:11" ht="15.75" thickBot="1">
      <c r="A7" s="123" t="s">
        <v>15</v>
      </c>
      <c r="B7" s="123"/>
      <c r="C7" s="6"/>
      <c r="D7" s="117" t="s">
        <v>15</v>
      </c>
      <c r="E7" s="117"/>
      <c r="F7" s="117"/>
      <c r="G7" s="6"/>
      <c r="H7" s="81" t="s">
        <v>18</v>
      </c>
      <c r="I7" s="6"/>
      <c r="J7" s="76" t="s">
        <v>24</v>
      </c>
      <c r="K7" s="6"/>
    </row>
    <row r="8" spans="1:11" ht="15.75" thickBot="1">
      <c r="A8" s="21" t="s">
        <v>22</v>
      </c>
      <c r="B8" s="21" t="s">
        <v>23</v>
      </c>
      <c r="C8" s="6"/>
      <c r="D8" s="20" t="s">
        <v>12</v>
      </c>
      <c r="E8" s="20" t="s">
        <v>13</v>
      </c>
      <c r="F8" s="20" t="s">
        <v>14</v>
      </c>
      <c r="G8" s="6"/>
      <c r="H8" s="43">
        <v>0</v>
      </c>
      <c r="I8" s="6"/>
      <c r="J8" s="66">
        <f>J5+K5</f>
        <v>0</v>
      </c>
      <c r="K8" s="6"/>
    </row>
    <row r="9" spans="1:11" ht="15.75" thickBot="1">
      <c r="A9" s="23">
        <v>0</v>
      </c>
      <c r="B9" s="24">
        <v>0</v>
      </c>
      <c r="C9" s="6"/>
      <c r="D9" s="82">
        <f>IF((A5+A9+A13)&lt;100,(A9*1.399),IF(AND((A5+A9+A13)&gt;99,(A5+A9+A13)&lt;500),(A9*TRUNC(1.278+(500-SUM(A5+A9+A13))*0.0003,3)),IF(AND((A5+A9+A13)&gt;499,(A5+A9+A13)&lt;600),(A9*TRUNC(1.158+(600-(A5+A9+A13))*0.0012,3)),IF((A5+A9+A13)&gt;599,(A9*1.158),0))))</f>
        <v>0</v>
      </c>
      <c r="E9" s="83">
        <f>IF(E5&gt;0,(E5/B5)*B9,0)</f>
        <v>0</v>
      </c>
      <c r="F9" s="84">
        <f>SUM(E20:E32)</f>
        <v>0</v>
      </c>
      <c r="G9" s="6"/>
      <c r="H9" s="6"/>
      <c r="I9" s="6"/>
      <c r="J9" s="6"/>
      <c r="K9" s="6"/>
    </row>
    <row r="10" spans="1:11" ht="15.75" thickBot="1">
      <c r="A10" s="6"/>
      <c r="B10" s="6"/>
      <c r="C10" s="6"/>
      <c r="D10" s="6"/>
      <c r="E10" s="6"/>
      <c r="F10" s="6"/>
      <c r="G10" s="6"/>
      <c r="H10" s="76" t="s">
        <v>19</v>
      </c>
      <c r="I10" s="6"/>
      <c r="J10" s="77" t="s">
        <v>25</v>
      </c>
      <c r="K10" s="6"/>
    </row>
    <row r="11" spans="1:11" ht="16.5" thickBot="1" thickTop="1">
      <c r="A11" s="124" t="s">
        <v>16</v>
      </c>
      <c r="B11" s="124"/>
      <c r="C11" s="6"/>
      <c r="D11" s="118" t="s">
        <v>16</v>
      </c>
      <c r="E11" s="119"/>
      <c r="F11" s="120"/>
      <c r="G11" s="6"/>
      <c r="H11" s="66">
        <f>H5+H8</f>
        <v>0</v>
      </c>
      <c r="I11" s="6"/>
      <c r="J11" s="67">
        <f>J8+H11</f>
        <v>0</v>
      </c>
      <c r="K11" s="6"/>
    </row>
    <row r="12" spans="1:11" ht="16.5" thickBot="1" thickTop="1">
      <c r="A12" s="52" t="s">
        <v>22</v>
      </c>
      <c r="B12" s="52" t="s">
        <v>23</v>
      </c>
      <c r="C12" s="6"/>
      <c r="D12" s="52" t="s">
        <v>12</v>
      </c>
      <c r="E12" s="52" t="s">
        <v>13</v>
      </c>
      <c r="F12" s="52" t="s">
        <v>14</v>
      </c>
      <c r="G12" s="6"/>
      <c r="H12" s="6"/>
      <c r="I12" s="6"/>
      <c r="J12" s="6"/>
      <c r="K12" s="6"/>
    </row>
    <row r="13" spans="1:11" ht="15.75" thickBot="1">
      <c r="A13" s="23">
        <v>0</v>
      </c>
      <c r="B13" s="24">
        <v>0</v>
      </c>
      <c r="C13" s="6"/>
      <c r="D13" s="82">
        <f>IF((A5+A9+A13)&lt;100,(A13*1.399),IF(AND((A5+A9+A13)&gt;99,(A5+A9+A13)&lt;500),(A13*TRUNC(1.278+(500-SUM(A5+A9+A13))*0.0003,3)),IF(AND((A5+A9+A13)&gt;499,(A5+A9+A13)&lt;600),(A13*TRUNC(1.158+(600-(A5+A9+A13))*0.0012,3)),IF((A5+A9+A13)&gt;599,(A13*1.158),0))))</f>
        <v>0</v>
      </c>
      <c r="E13" s="83">
        <f>IF(E5&gt;0,(E5/B5)*B13,0)</f>
        <v>0</v>
      </c>
      <c r="F13" s="84">
        <f>SUM(G20:G32)</f>
        <v>0</v>
      </c>
      <c r="G13" s="6"/>
      <c r="H13" s="6"/>
      <c r="I13" s="6"/>
      <c r="J13" s="65"/>
      <c r="K13" s="6"/>
    </row>
    <row r="14" spans="1:11" ht="15">
      <c r="A14" s="6"/>
      <c r="B14" s="6"/>
      <c r="C14" s="6"/>
      <c r="D14" s="6"/>
      <c r="E14" s="6"/>
      <c r="F14" s="6"/>
      <c r="G14" s="6"/>
      <c r="H14" s="6"/>
      <c r="I14" s="6"/>
      <c r="J14" s="6"/>
      <c r="K14" s="6"/>
    </row>
    <row r="15" spans="1:11" ht="15">
      <c r="A15" s="6"/>
      <c r="B15" s="6"/>
      <c r="C15" s="6"/>
      <c r="D15" s="6"/>
      <c r="E15" s="6"/>
      <c r="F15" s="6"/>
      <c r="G15" s="6"/>
      <c r="H15" s="6"/>
      <c r="I15" s="6"/>
      <c r="J15" s="6"/>
      <c r="K15" s="6"/>
    </row>
    <row r="16" spans="1:11" ht="15">
      <c r="A16" s="6"/>
      <c r="B16" s="6"/>
      <c r="C16" s="6"/>
      <c r="D16" s="6"/>
      <c r="E16" s="6"/>
      <c r="F16" s="6"/>
      <c r="G16" s="6"/>
      <c r="H16" s="6"/>
      <c r="I16" s="6"/>
      <c r="J16" s="6"/>
      <c r="K16" s="6"/>
    </row>
    <row r="17" spans="1:11" ht="15.75" thickBot="1">
      <c r="A17" s="6"/>
      <c r="B17" s="6"/>
      <c r="C17" s="6"/>
      <c r="D17" s="6"/>
      <c r="E17" s="6"/>
      <c r="F17" s="6"/>
      <c r="G17" s="6"/>
      <c r="H17" s="6"/>
      <c r="I17" s="6"/>
      <c r="J17" s="6"/>
      <c r="K17" s="6"/>
    </row>
    <row r="18" spans="1:11" ht="15.75" thickBot="1">
      <c r="A18" s="6"/>
      <c r="B18" s="125" t="s">
        <v>85</v>
      </c>
      <c r="C18" s="126"/>
      <c r="D18" s="127" t="s">
        <v>15</v>
      </c>
      <c r="E18" s="128"/>
      <c r="F18" s="129" t="s">
        <v>16</v>
      </c>
      <c r="G18" s="130"/>
      <c r="H18" s="6"/>
      <c r="I18" s="6"/>
      <c r="J18" s="6"/>
      <c r="K18" s="6"/>
    </row>
    <row r="19" spans="1:31" ht="15.75" thickBot="1">
      <c r="A19" s="6"/>
      <c r="B19" s="47" t="s">
        <v>21</v>
      </c>
      <c r="C19" s="39" t="s">
        <v>39</v>
      </c>
      <c r="D19" s="46" t="s">
        <v>21</v>
      </c>
      <c r="E19" s="40" t="s">
        <v>39</v>
      </c>
      <c r="F19" s="45" t="s">
        <v>21</v>
      </c>
      <c r="G19" s="44" t="s">
        <v>39</v>
      </c>
      <c r="H19" s="6"/>
      <c r="I19" s="6"/>
      <c r="J19" s="6"/>
      <c r="K19" s="6"/>
      <c r="AD19"/>
      <c r="AE19"/>
    </row>
    <row r="20" spans="1:31" ht="15">
      <c r="A20" s="85" t="s">
        <v>40</v>
      </c>
      <c r="B20" s="34">
        <v>0</v>
      </c>
      <c r="C20" s="48">
        <f>B20*0.04</f>
        <v>0</v>
      </c>
      <c r="D20" s="34">
        <v>0</v>
      </c>
      <c r="E20" s="48">
        <f>D20*0.04</f>
        <v>0</v>
      </c>
      <c r="F20" s="34">
        <v>0</v>
      </c>
      <c r="G20" s="48">
        <f>F20*0.04</f>
        <v>0</v>
      </c>
      <c r="H20" s="121" t="s">
        <v>95</v>
      </c>
      <c r="I20" s="6"/>
      <c r="J20" s="6"/>
      <c r="K20" s="6"/>
      <c r="AD20"/>
      <c r="AE20"/>
    </row>
    <row r="21" spans="1:31" ht="15.75" thickBot="1">
      <c r="A21" s="86" t="s">
        <v>41</v>
      </c>
      <c r="B21" s="36">
        <v>0</v>
      </c>
      <c r="C21" s="49">
        <f>B21*0.06</f>
        <v>0</v>
      </c>
      <c r="D21" s="36">
        <v>0</v>
      </c>
      <c r="E21" s="49">
        <f>D21*0.06</f>
        <v>0</v>
      </c>
      <c r="F21" s="36">
        <v>0</v>
      </c>
      <c r="G21" s="49">
        <f>F21*0.06</f>
        <v>0</v>
      </c>
      <c r="H21" s="122"/>
      <c r="I21" s="6"/>
      <c r="J21" s="6"/>
      <c r="K21" s="6"/>
      <c r="AD21"/>
      <c r="AE21"/>
    </row>
    <row r="22" spans="1:31" ht="15.75" thickBot="1">
      <c r="A22" s="87" t="s">
        <v>42</v>
      </c>
      <c r="B22" s="38">
        <v>0</v>
      </c>
      <c r="C22" s="50">
        <f>B22*0.115</f>
        <v>0</v>
      </c>
      <c r="D22" s="38">
        <v>0</v>
      </c>
      <c r="E22" s="50">
        <f>D22*0.115</f>
        <v>0</v>
      </c>
      <c r="F22" s="38">
        <v>0</v>
      </c>
      <c r="G22" s="50">
        <f>F22*0.115</f>
        <v>0</v>
      </c>
      <c r="H22" s="92" t="s">
        <v>96</v>
      </c>
      <c r="I22" s="6"/>
      <c r="J22" s="6"/>
      <c r="K22" s="6"/>
      <c r="AD22"/>
      <c r="AE22"/>
    </row>
    <row r="23" spans="1:31" ht="15">
      <c r="A23" s="88" t="s">
        <v>43</v>
      </c>
      <c r="B23" s="34">
        <v>0</v>
      </c>
      <c r="C23" s="48">
        <f>B23*4.771</f>
        <v>0</v>
      </c>
      <c r="D23" s="34">
        <v>0</v>
      </c>
      <c r="E23" s="48">
        <f>D23*4.771</f>
        <v>0</v>
      </c>
      <c r="F23" s="34">
        <v>0</v>
      </c>
      <c r="G23" s="48">
        <f>F23*4.771</f>
        <v>0</v>
      </c>
      <c r="H23" s="111" t="s">
        <v>97</v>
      </c>
      <c r="I23" s="6"/>
      <c r="J23" s="6"/>
      <c r="K23" s="6"/>
      <c r="AD23"/>
      <c r="AE23"/>
    </row>
    <row r="24" spans="1:31" ht="15">
      <c r="A24" s="89" t="s">
        <v>44</v>
      </c>
      <c r="B24" s="35">
        <v>0</v>
      </c>
      <c r="C24" s="51">
        <f>B24*6.024</f>
        <v>0</v>
      </c>
      <c r="D24" s="35">
        <v>0</v>
      </c>
      <c r="E24" s="51">
        <f>D24*6.024</f>
        <v>0</v>
      </c>
      <c r="F24" s="35">
        <v>0</v>
      </c>
      <c r="G24" s="51">
        <f>F24*6.024</f>
        <v>0</v>
      </c>
      <c r="H24" s="112"/>
      <c r="I24" s="6"/>
      <c r="J24" s="6"/>
      <c r="K24" s="6"/>
      <c r="AD24"/>
      <c r="AE24"/>
    </row>
    <row r="25" spans="1:31" ht="15">
      <c r="A25" s="89" t="s">
        <v>45</v>
      </c>
      <c r="B25" s="35">
        <v>0</v>
      </c>
      <c r="C25" s="51">
        <f>B25*5.833</f>
        <v>0</v>
      </c>
      <c r="D25" s="35">
        <v>0</v>
      </c>
      <c r="E25" s="51">
        <f>D25*5.833</f>
        <v>0</v>
      </c>
      <c r="F25" s="35">
        <v>0</v>
      </c>
      <c r="G25" s="51">
        <f>F25*5.833</f>
        <v>0</v>
      </c>
      <c r="H25" s="112"/>
      <c r="I25" s="6"/>
      <c r="J25" s="6"/>
      <c r="K25" s="6"/>
      <c r="AD25"/>
      <c r="AE25"/>
    </row>
    <row r="26" spans="1:31" ht="15">
      <c r="A26" s="90" t="s">
        <v>46</v>
      </c>
      <c r="B26" s="35">
        <v>0</v>
      </c>
      <c r="C26" s="51">
        <f>B26*7.947</f>
        <v>0</v>
      </c>
      <c r="D26" s="35">
        <v>0</v>
      </c>
      <c r="E26" s="51">
        <f>D26*7.947</f>
        <v>0</v>
      </c>
      <c r="F26" s="35">
        <v>0</v>
      </c>
      <c r="G26" s="51">
        <f>F26*7.947</f>
        <v>0</v>
      </c>
      <c r="H26" s="112"/>
      <c r="I26" s="6"/>
      <c r="J26" s="6"/>
      <c r="K26" s="6"/>
      <c r="AD26"/>
      <c r="AE26"/>
    </row>
    <row r="27" spans="1:31" ht="15">
      <c r="A27" s="90" t="s">
        <v>47</v>
      </c>
      <c r="B27" s="35">
        <v>0</v>
      </c>
      <c r="C27" s="51">
        <f>B27*3.158</f>
        <v>0</v>
      </c>
      <c r="D27" s="35">
        <v>0</v>
      </c>
      <c r="E27" s="51">
        <f>D27*3.158</f>
        <v>0</v>
      </c>
      <c r="F27" s="35">
        <v>0</v>
      </c>
      <c r="G27" s="51">
        <f>F27*3.158</f>
        <v>0</v>
      </c>
      <c r="H27" s="112"/>
      <c r="I27" s="6"/>
      <c r="J27" s="6"/>
      <c r="K27" s="6"/>
      <c r="AD27"/>
      <c r="AE27"/>
    </row>
    <row r="28" spans="1:31" ht="15">
      <c r="A28" s="90" t="s">
        <v>48</v>
      </c>
      <c r="B28" s="35">
        <v>0</v>
      </c>
      <c r="C28" s="51">
        <f>B28*6.773</f>
        <v>0</v>
      </c>
      <c r="D28" s="35">
        <v>0</v>
      </c>
      <c r="E28" s="51">
        <f>D28*6.773</f>
        <v>0</v>
      </c>
      <c r="F28" s="35">
        <v>0</v>
      </c>
      <c r="G28" s="51">
        <f>F28*6.773</f>
        <v>0</v>
      </c>
      <c r="H28" s="112"/>
      <c r="I28" s="6"/>
      <c r="J28" s="6"/>
      <c r="K28" s="6"/>
      <c r="AD28"/>
      <c r="AE28"/>
    </row>
    <row r="29" spans="1:31" ht="15">
      <c r="A29" s="89" t="s">
        <v>49</v>
      </c>
      <c r="B29" s="35">
        <v>0</v>
      </c>
      <c r="C29" s="51">
        <f>B29*0.003</f>
        <v>0</v>
      </c>
      <c r="D29" s="35">
        <v>0</v>
      </c>
      <c r="E29" s="51">
        <f>D29*0.003</f>
        <v>0</v>
      </c>
      <c r="F29" s="35">
        <v>0</v>
      </c>
      <c r="G29" s="51">
        <f>F29*0.003</f>
        <v>0</v>
      </c>
      <c r="H29" s="112"/>
      <c r="I29" s="6"/>
      <c r="J29" s="6"/>
      <c r="K29" s="6"/>
      <c r="AD29"/>
      <c r="AE29"/>
    </row>
    <row r="30" spans="1:31" ht="15">
      <c r="A30" s="90" t="s">
        <v>50</v>
      </c>
      <c r="B30" s="35">
        <v>0</v>
      </c>
      <c r="C30" s="51">
        <f>B30*4.822</f>
        <v>0</v>
      </c>
      <c r="D30" s="35">
        <v>0</v>
      </c>
      <c r="E30" s="51">
        <f>D30*4.822</f>
        <v>0</v>
      </c>
      <c r="F30" s="35">
        <v>0</v>
      </c>
      <c r="G30" s="51">
        <f>F30*4.822</f>
        <v>0</v>
      </c>
      <c r="H30" s="112"/>
      <c r="I30" s="6"/>
      <c r="J30" s="6"/>
      <c r="K30" s="6"/>
      <c r="AD30"/>
      <c r="AE30"/>
    </row>
    <row r="31" spans="1:31" ht="15">
      <c r="A31" s="90" t="s">
        <v>51</v>
      </c>
      <c r="B31" s="35">
        <v>0</v>
      </c>
      <c r="C31" s="51">
        <f>B31*4.421</f>
        <v>0</v>
      </c>
      <c r="D31" s="35">
        <v>0</v>
      </c>
      <c r="E31" s="51">
        <f>D31*4.421</f>
        <v>0</v>
      </c>
      <c r="F31" s="35">
        <v>0</v>
      </c>
      <c r="G31" s="51">
        <f>F31*4.421</f>
        <v>0</v>
      </c>
      <c r="H31" s="112"/>
      <c r="I31" s="6"/>
      <c r="J31" s="6"/>
      <c r="K31" s="6"/>
      <c r="AD31"/>
      <c r="AE31"/>
    </row>
    <row r="32" spans="1:31" ht="15.75" thickBot="1">
      <c r="A32" s="91" t="s">
        <v>52</v>
      </c>
      <c r="B32" s="36">
        <v>0</v>
      </c>
      <c r="C32" s="49">
        <f>B32*4.806</f>
        <v>0</v>
      </c>
      <c r="D32" s="36">
        <v>0</v>
      </c>
      <c r="E32" s="49">
        <f>D32*4.806</f>
        <v>0</v>
      </c>
      <c r="F32" s="36">
        <v>0</v>
      </c>
      <c r="G32" s="49">
        <f>F32*4.806</f>
        <v>0</v>
      </c>
      <c r="H32" s="113"/>
      <c r="I32" s="6"/>
      <c r="J32" s="6"/>
      <c r="K32" s="6"/>
      <c r="AD32"/>
      <c r="AE32"/>
    </row>
    <row r="33" spans="1:11" ht="15">
      <c r="A33" s="6"/>
      <c r="B33" s="6"/>
      <c r="C33" s="6"/>
      <c r="D33" s="6"/>
      <c r="E33" s="6"/>
      <c r="F33" s="6"/>
      <c r="G33" s="6"/>
      <c r="H33" s="6"/>
      <c r="I33" s="6"/>
      <c r="J33" s="6"/>
      <c r="K33" s="6"/>
    </row>
    <row r="34" s="6" customFormat="1" ht="15"/>
    <row r="35" s="6" customFormat="1" ht="15"/>
    <row r="36" s="6" customFormat="1" ht="15"/>
    <row r="37" s="6" customFormat="1" ht="15"/>
    <row r="38" s="6" customFormat="1" ht="15"/>
    <row r="39" s="6" customFormat="1" ht="15"/>
    <row r="40" s="6" customFormat="1" ht="15"/>
    <row r="41" s="6" customFormat="1" ht="15"/>
    <row r="42" s="6" customFormat="1" ht="15"/>
    <row r="43" s="6" customFormat="1" ht="15"/>
    <row r="44" s="6" customFormat="1" ht="15"/>
    <row r="45" s="6" customFormat="1" ht="15"/>
    <row r="46" s="6" customFormat="1" ht="15"/>
    <row r="47" s="6" customFormat="1" ht="15"/>
    <row r="48" s="6" customFormat="1" ht="15"/>
    <row r="49" s="6" customFormat="1" ht="15"/>
    <row r="50" s="6" customFormat="1" ht="15"/>
    <row r="51" s="6" customFormat="1" ht="15"/>
    <row r="52" s="6" customFormat="1" ht="15"/>
    <row r="53" s="6" customFormat="1" ht="15"/>
    <row r="54" s="6" customFormat="1" ht="15"/>
    <row r="55" s="6" customFormat="1" ht="15"/>
    <row r="56" s="6" customFormat="1" ht="15"/>
    <row r="57" s="6" customFormat="1" ht="15"/>
    <row r="58" s="6" customFormat="1" ht="15"/>
    <row r="59" s="6" customFormat="1" ht="15"/>
    <row r="60" s="6" customFormat="1" ht="15"/>
    <row r="61" s="6" customFormat="1" ht="15"/>
    <row r="62" s="6" customFormat="1" ht="15"/>
    <row r="63" s="6" customFormat="1" ht="15"/>
    <row r="64" s="6" customFormat="1" ht="15"/>
    <row r="65" s="6" customFormat="1" ht="15"/>
    <row r="66" s="6" customFormat="1" ht="15"/>
    <row r="67" s="6" customFormat="1" ht="15"/>
    <row r="68" s="6" customFormat="1" ht="15"/>
    <row r="69" s="6" customFormat="1" ht="15"/>
    <row r="70" s="6" customFormat="1" ht="15"/>
    <row r="71" s="6" customFormat="1" ht="15"/>
    <row r="72" s="6" customFormat="1" ht="15"/>
    <row r="73" s="6" customFormat="1" ht="15"/>
    <row r="74" s="6" customFormat="1" ht="15"/>
    <row r="75" s="6" customFormat="1" ht="15"/>
    <row r="76" s="6" customFormat="1" ht="15"/>
    <row r="77" s="6" customFormat="1" ht="15"/>
    <row r="78" s="6" customFormat="1" ht="15"/>
    <row r="79" s="6" customFormat="1" ht="15"/>
    <row r="80" s="6" customFormat="1" ht="15"/>
    <row r="81" s="6" customFormat="1" ht="15"/>
    <row r="82" s="6" customFormat="1" ht="15"/>
    <row r="83" s="6" customFormat="1" ht="15"/>
    <row r="84" s="6" customFormat="1" ht="15"/>
    <row r="85" s="6" customFormat="1" ht="15"/>
    <row r="86" s="6" customFormat="1" ht="15"/>
    <row r="87" s="6" customFormat="1" ht="15"/>
    <row r="88" s="6" customFormat="1" ht="15"/>
    <row r="89" s="6" customFormat="1" ht="15"/>
    <row r="90" s="6" customFormat="1" ht="15"/>
    <row r="91" s="6" customFormat="1" ht="15"/>
    <row r="92" s="6" customFormat="1" ht="15"/>
    <row r="93" s="6" customFormat="1" ht="15"/>
    <row r="94" s="6" customFormat="1" ht="15"/>
    <row r="95" s="6" customFormat="1" ht="15"/>
    <row r="96" s="6" customFormat="1" ht="15"/>
    <row r="97" s="6" customFormat="1" ht="15"/>
    <row r="98" s="6" customFormat="1" ht="15"/>
    <row r="99" s="6" customFormat="1" ht="15"/>
  </sheetData>
  <sheetProtection/>
  <mergeCells count="14">
    <mergeCell ref="H23:H32"/>
    <mergeCell ref="A11:B11"/>
    <mergeCell ref="D11:F11"/>
    <mergeCell ref="B18:C18"/>
    <mergeCell ref="D18:E18"/>
    <mergeCell ref="F18:G18"/>
    <mergeCell ref="H20:H21"/>
    <mergeCell ref="A2:B2"/>
    <mergeCell ref="D2:F2"/>
    <mergeCell ref="J2:K2"/>
    <mergeCell ref="A3:B3"/>
    <mergeCell ref="D3:F3"/>
    <mergeCell ref="A7:B7"/>
    <mergeCell ref="D7:F7"/>
  </mergeCells>
  <conditionalFormatting sqref="C20:C32">
    <cfRule type="cellIs" priority="3" dxfId="36" operator="greaterThan" stopIfTrue="1">
      <formula>0.00001</formula>
    </cfRule>
  </conditionalFormatting>
  <conditionalFormatting sqref="E20:E32">
    <cfRule type="cellIs" priority="2" dxfId="36" operator="greaterThan" stopIfTrue="1">
      <formula>0.00001</formula>
    </cfRule>
  </conditionalFormatting>
  <conditionalFormatting sqref="G20:G32">
    <cfRule type="cellIs" priority="1" dxfId="36" operator="greaterThan" stopIfTrue="1">
      <formula>0.00001</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E33"/>
  <sheetViews>
    <sheetView showGridLines="0" zoomScalePageLayoutView="0" workbookViewId="0" topLeftCell="A1">
      <selection activeCell="K5" sqref="K5"/>
    </sheetView>
  </sheetViews>
  <sheetFormatPr defaultColWidth="9.140625" defaultRowHeight="15"/>
  <cols>
    <col min="1" max="1" width="19.8515625" style="0" bestFit="1" customWidth="1"/>
    <col min="2" max="2" width="18.57421875" style="0" customWidth="1"/>
    <col min="3" max="3" width="17.00390625" style="0" customWidth="1"/>
    <col min="4" max="4" width="19.421875" style="0" customWidth="1"/>
    <col min="5" max="5" width="18.28125" style="0" customWidth="1"/>
    <col min="6" max="6" width="17.28125" style="0" customWidth="1"/>
    <col min="7" max="7" width="19.421875" style="0" customWidth="1"/>
    <col min="8" max="8" width="26.8515625" style="0" bestFit="1" customWidth="1"/>
    <col min="9" max="9" width="8.140625" style="0" customWidth="1"/>
    <col min="10" max="10" width="23.00390625" style="0" bestFit="1" customWidth="1"/>
    <col min="11" max="11" width="18.57421875" style="0" bestFit="1" customWidth="1"/>
    <col min="12" max="31" width="9.140625" style="6" customWidth="1"/>
  </cols>
  <sheetData>
    <row r="1" spans="1:11" ht="15">
      <c r="A1" s="6"/>
      <c r="B1" s="6"/>
      <c r="C1" s="6"/>
      <c r="D1" s="6"/>
      <c r="E1" s="6"/>
      <c r="F1" s="6"/>
      <c r="G1" s="6"/>
      <c r="H1" s="6"/>
      <c r="I1" s="6"/>
      <c r="J1" s="6"/>
      <c r="K1" s="6"/>
    </row>
    <row r="2" spans="1:11" ht="15">
      <c r="A2" s="115" t="s">
        <v>98</v>
      </c>
      <c r="B2" s="115"/>
      <c r="C2" s="6"/>
      <c r="D2" s="115" t="s">
        <v>98</v>
      </c>
      <c r="E2" s="115"/>
      <c r="F2" s="115"/>
      <c r="G2" s="6"/>
      <c r="H2" s="64" t="s">
        <v>99</v>
      </c>
      <c r="I2" s="6"/>
      <c r="J2" s="114" t="s">
        <v>20</v>
      </c>
      <c r="K2" s="114"/>
    </row>
    <row r="3" spans="1:11" ht="15">
      <c r="A3" s="116" t="s">
        <v>11</v>
      </c>
      <c r="B3" s="116"/>
      <c r="C3" s="6"/>
      <c r="D3" s="116" t="s">
        <v>86</v>
      </c>
      <c r="E3" s="116"/>
      <c r="F3" s="116"/>
      <c r="G3" s="6"/>
      <c r="H3" s="78" t="s">
        <v>17</v>
      </c>
      <c r="I3" s="75"/>
      <c r="J3" s="79" t="s">
        <v>22</v>
      </c>
      <c r="K3" s="80" t="s">
        <v>23</v>
      </c>
    </row>
    <row r="4" spans="1:11" ht="15.75" thickBot="1">
      <c r="A4" s="22" t="s">
        <v>22</v>
      </c>
      <c r="B4" s="22" t="s">
        <v>23</v>
      </c>
      <c r="C4" s="6"/>
      <c r="D4" s="22" t="s">
        <v>12</v>
      </c>
      <c r="E4" s="22" t="s">
        <v>13</v>
      </c>
      <c r="F4" s="22" t="s">
        <v>14</v>
      </c>
      <c r="G4" s="6"/>
      <c r="H4" s="29">
        <f>SUM(D5:F5)+(SUM(D9:F9)*0.95)+(SUM(D13:F13)*(0.85))</f>
        <v>0</v>
      </c>
      <c r="I4" s="6"/>
      <c r="J4" s="41">
        <f>SUM(A5+A9+A13)</f>
        <v>0</v>
      </c>
      <c r="K4" s="107">
        <f>SUM(B5+B9+B13)</f>
        <v>0</v>
      </c>
    </row>
    <row r="5" spans="1:11" ht="15.75" thickBot="1">
      <c r="A5" s="23">
        <v>0</v>
      </c>
      <c r="B5" s="24">
        <v>0</v>
      </c>
      <c r="C5" s="6"/>
      <c r="D5" s="82">
        <f>IF((A5+A9+A13)&lt;100,(A5*1.399),IF(AND((A5+A9+A13)&gt;99,(A5+A9+A13)&lt;500),(A5*TRUNC(1.278+(500-SUM(A5+A9+A13))*0.0003,3)),IF(AND((A5+A9+A13)&gt;499,(A5+A9+A13)&lt;600),(A5*TRUNC(1.158+(600-(A5+A9+A13))*0.0012,3)),IF((A5+A9+A13)&gt;599,(A5*1.158),0))))</f>
        <v>0</v>
      </c>
      <c r="E5" s="83">
        <f>IF((B5+B9+B13)&lt;100,(B5*1.559),IF(AND((B5+B9+B13)&gt;99,(B5+B9+B13)&lt;500),(B5*TRUNC(1.398+(500-SUM(B5+B9+B13))*0.0004,3)),IF(AND((B5+B9+B13)&gt;499,(B5+B9+B13)&lt;600),(B5*TRUNC(1.268+(600-(B5+B9+B13))*0.0013,3)),IF((B5+B9+B13)&gt;599,(B5*1.268),0))))</f>
        <v>0</v>
      </c>
      <c r="F5" s="84">
        <f>SUM(C20:C32)</f>
        <v>0</v>
      </c>
      <c r="G5" s="6"/>
      <c r="H5" s="28">
        <f>H4*4150.43</f>
        <v>0</v>
      </c>
      <c r="I5" s="6"/>
      <c r="J5" s="42">
        <f>J4*1843.14</f>
        <v>0</v>
      </c>
      <c r="K5" s="42">
        <f>K4*2148.15</f>
        <v>0</v>
      </c>
    </row>
    <row r="6" spans="1:11" ht="15">
      <c r="A6" s="6"/>
      <c r="B6" s="6"/>
      <c r="C6" s="6"/>
      <c r="D6" s="6"/>
      <c r="E6" s="6"/>
      <c r="F6" s="6"/>
      <c r="G6" s="6"/>
      <c r="H6" s="6"/>
      <c r="I6" s="6"/>
      <c r="J6" s="6"/>
      <c r="K6" s="6"/>
    </row>
    <row r="7" spans="1:11" ht="15.75" thickBot="1">
      <c r="A7" s="123" t="s">
        <v>15</v>
      </c>
      <c r="B7" s="123"/>
      <c r="C7" s="6"/>
      <c r="D7" s="117" t="s">
        <v>15</v>
      </c>
      <c r="E7" s="117"/>
      <c r="F7" s="117"/>
      <c r="G7" s="6"/>
      <c r="H7" s="81" t="s">
        <v>18</v>
      </c>
      <c r="I7" s="6"/>
      <c r="J7" s="76" t="s">
        <v>24</v>
      </c>
      <c r="K7" s="6"/>
    </row>
    <row r="8" spans="1:11" ht="15.75" thickBot="1">
      <c r="A8" s="21" t="s">
        <v>22</v>
      </c>
      <c r="B8" s="21" t="s">
        <v>23</v>
      </c>
      <c r="C8" s="6"/>
      <c r="D8" s="20" t="s">
        <v>12</v>
      </c>
      <c r="E8" s="20" t="s">
        <v>13</v>
      </c>
      <c r="F8" s="20" t="s">
        <v>14</v>
      </c>
      <c r="G8" s="6"/>
      <c r="H8" s="43">
        <v>0</v>
      </c>
      <c r="I8" s="6"/>
      <c r="J8" s="66">
        <f>J5+K5</f>
        <v>0</v>
      </c>
      <c r="K8" s="6"/>
    </row>
    <row r="9" spans="1:11" ht="15.75" thickBot="1">
      <c r="A9" s="23">
        <v>0</v>
      </c>
      <c r="B9" s="24">
        <v>0</v>
      </c>
      <c r="C9" s="6"/>
      <c r="D9" s="82">
        <f>IF((A5+A9+A13)&lt;100,(A9*1.399),IF(AND((A5+A9+A13)&gt;99,(A5+A9+A13)&lt;500),(A9*TRUNC(1.278+(500-SUM(A5+A9+A13))*0.0003,3)),IF(AND((A5+A9+A13)&gt;499,(A5+A9+A13)&lt;600),(A9*TRUNC(1.158+(600-(A5+A9+A13))*0.0012,3)),IF((A5+A9+A13)&gt;599,(A9*1.158),0))))</f>
        <v>0</v>
      </c>
      <c r="E9" s="83">
        <f>IF(E5&gt;0,(E5/B5)*B9,0)</f>
        <v>0</v>
      </c>
      <c r="F9" s="84">
        <f>SUM(E20:E32)</f>
        <v>0</v>
      </c>
      <c r="G9" s="6"/>
      <c r="H9" s="6"/>
      <c r="I9" s="6"/>
      <c r="J9" s="6"/>
      <c r="K9" s="6"/>
    </row>
    <row r="10" spans="1:11" ht="15.75" thickBot="1">
      <c r="A10" s="6"/>
      <c r="B10" s="6"/>
      <c r="C10" s="6"/>
      <c r="D10" s="6"/>
      <c r="E10" s="6"/>
      <c r="F10" s="6"/>
      <c r="G10" s="6"/>
      <c r="H10" s="76" t="s">
        <v>19</v>
      </c>
      <c r="I10" s="6"/>
      <c r="J10" s="77" t="s">
        <v>25</v>
      </c>
      <c r="K10" s="6"/>
    </row>
    <row r="11" spans="1:11" ht="16.5" thickBot="1" thickTop="1">
      <c r="A11" s="124" t="s">
        <v>16</v>
      </c>
      <c r="B11" s="124"/>
      <c r="C11" s="6"/>
      <c r="D11" s="118" t="s">
        <v>16</v>
      </c>
      <c r="E11" s="119"/>
      <c r="F11" s="120"/>
      <c r="G11" s="6"/>
      <c r="H11" s="66">
        <f>H5+H8</f>
        <v>0</v>
      </c>
      <c r="I11" s="6"/>
      <c r="J11" s="67">
        <f>J8+H11</f>
        <v>0</v>
      </c>
      <c r="K11" s="6"/>
    </row>
    <row r="12" spans="1:11" ht="16.5" thickBot="1" thickTop="1">
      <c r="A12" s="52" t="s">
        <v>22</v>
      </c>
      <c r="B12" s="52" t="s">
        <v>23</v>
      </c>
      <c r="C12" s="6"/>
      <c r="D12" s="52" t="s">
        <v>12</v>
      </c>
      <c r="E12" s="52" t="s">
        <v>13</v>
      </c>
      <c r="F12" s="52" t="s">
        <v>14</v>
      </c>
      <c r="G12" s="6"/>
      <c r="H12" s="6"/>
      <c r="I12" s="6"/>
      <c r="J12" s="6"/>
      <c r="K12" s="6"/>
    </row>
    <row r="13" spans="1:11" ht="15.75" thickBot="1">
      <c r="A13" s="23">
        <v>0</v>
      </c>
      <c r="B13" s="24">
        <v>0</v>
      </c>
      <c r="C13" s="6"/>
      <c r="D13" s="82">
        <f>IF((A5+A9+A13)&lt;100,(A13*1.399),IF(AND((A5+A9+A13)&gt;99,(A5+A9+A13)&lt;500),(A13*TRUNC(1.278+(500-SUM(A5+A9+A13))*0.0003,3)),IF(AND((A5+A9+A13)&gt;499,(A5+A9+A13)&lt;600),(A13*TRUNC(1.158+(600-(A5+A9+A13))*0.0012,3)),IF((A5+A9+A13)&gt;599,(A13*1.158),0))))</f>
        <v>0</v>
      </c>
      <c r="E13" s="83">
        <f>IF(E5&gt;0,(E5/B5)*B13,0)</f>
        <v>0</v>
      </c>
      <c r="F13" s="84">
        <f>SUM(G20:G32)</f>
        <v>0</v>
      </c>
      <c r="G13" s="6"/>
      <c r="H13" s="6"/>
      <c r="I13" s="6"/>
      <c r="J13" s="65"/>
      <c r="K13" s="6"/>
    </row>
    <row r="14" spans="1:11" ht="15">
      <c r="A14" s="6"/>
      <c r="B14" s="6"/>
      <c r="C14" s="6"/>
      <c r="D14" s="6"/>
      <c r="E14" s="6"/>
      <c r="F14" s="6"/>
      <c r="G14" s="6"/>
      <c r="H14" s="6"/>
      <c r="I14" s="6"/>
      <c r="J14" s="6"/>
      <c r="K14" s="6"/>
    </row>
    <row r="15" spans="1:11" ht="15">
      <c r="A15" s="6"/>
      <c r="B15" s="6"/>
      <c r="C15" s="6"/>
      <c r="D15" s="6"/>
      <c r="E15" s="6"/>
      <c r="F15" s="6"/>
      <c r="G15" s="6"/>
      <c r="H15" s="6"/>
      <c r="I15" s="6"/>
      <c r="J15" s="6"/>
      <c r="K15" s="6"/>
    </row>
    <row r="16" spans="1:11" ht="15">
      <c r="A16" s="6"/>
      <c r="B16" s="6"/>
      <c r="C16" s="6"/>
      <c r="D16" s="6"/>
      <c r="E16" s="6"/>
      <c r="F16" s="6"/>
      <c r="G16" s="6"/>
      <c r="H16" s="6"/>
      <c r="I16" s="6"/>
      <c r="J16" s="6"/>
      <c r="K16" s="6"/>
    </row>
    <row r="17" spans="1:11" ht="15.75" thickBot="1">
      <c r="A17" s="6"/>
      <c r="B17" s="6"/>
      <c r="C17" s="6"/>
      <c r="D17" s="6"/>
      <c r="E17" s="6"/>
      <c r="F17" s="6"/>
      <c r="G17" s="6"/>
      <c r="H17" s="6"/>
      <c r="I17" s="6"/>
      <c r="J17" s="6"/>
      <c r="K17" s="6"/>
    </row>
    <row r="18" spans="1:11" ht="15.75" thickBot="1">
      <c r="A18" s="6"/>
      <c r="B18" s="125" t="s">
        <v>85</v>
      </c>
      <c r="C18" s="126"/>
      <c r="D18" s="127" t="s">
        <v>15</v>
      </c>
      <c r="E18" s="128"/>
      <c r="F18" s="129" t="s">
        <v>16</v>
      </c>
      <c r="G18" s="130"/>
      <c r="H18" s="6"/>
      <c r="I18" s="6"/>
      <c r="J18" s="6"/>
      <c r="K18" s="6"/>
    </row>
    <row r="19" spans="1:31" ht="15.75" thickBot="1">
      <c r="A19" s="6"/>
      <c r="B19" s="47" t="s">
        <v>21</v>
      </c>
      <c r="C19" s="39" t="s">
        <v>39</v>
      </c>
      <c r="D19" s="46" t="s">
        <v>21</v>
      </c>
      <c r="E19" s="40" t="s">
        <v>39</v>
      </c>
      <c r="F19" s="45" t="s">
        <v>21</v>
      </c>
      <c r="G19" s="44" t="s">
        <v>39</v>
      </c>
      <c r="H19" s="6"/>
      <c r="I19" s="6"/>
      <c r="J19" s="6"/>
      <c r="K19" s="6"/>
      <c r="AD19"/>
      <c r="AE19"/>
    </row>
    <row r="20" spans="1:31" ht="15">
      <c r="A20" s="85" t="s">
        <v>40</v>
      </c>
      <c r="B20" s="34">
        <v>0</v>
      </c>
      <c r="C20" s="48">
        <f>B20*0.04</f>
        <v>0</v>
      </c>
      <c r="D20" s="34">
        <v>0</v>
      </c>
      <c r="E20" s="48">
        <f>D20*0.04</f>
        <v>0</v>
      </c>
      <c r="F20" s="34">
        <v>0</v>
      </c>
      <c r="G20" s="48">
        <f>F20*0.04</f>
        <v>0</v>
      </c>
      <c r="H20" s="121" t="s">
        <v>95</v>
      </c>
      <c r="I20" s="6"/>
      <c r="J20" s="6"/>
      <c r="K20" s="6"/>
      <c r="AD20"/>
      <c r="AE20"/>
    </row>
    <row r="21" spans="1:31" ht="15.75" thickBot="1">
      <c r="A21" s="86" t="s">
        <v>41</v>
      </c>
      <c r="B21" s="36">
        <v>0</v>
      </c>
      <c r="C21" s="49">
        <f>B21*0.06</f>
        <v>0</v>
      </c>
      <c r="D21" s="36">
        <v>0</v>
      </c>
      <c r="E21" s="49">
        <f>D21*0.06</f>
        <v>0</v>
      </c>
      <c r="F21" s="36">
        <v>0</v>
      </c>
      <c r="G21" s="49">
        <f>F21*0.06</f>
        <v>0</v>
      </c>
      <c r="H21" s="122"/>
      <c r="I21" s="6"/>
      <c r="J21" s="6"/>
      <c r="K21" s="6"/>
      <c r="AD21"/>
      <c r="AE21"/>
    </row>
    <row r="22" spans="1:31" ht="15.75" thickBot="1">
      <c r="A22" s="87" t="s">
        <v>42</v>
      </c>
      <c r="B22" s="38">
        <v>0</v>
      </c>
      <c r="C22" s="50">
        <f>B22*0.115</f>
        <v>0</v>
      </c>
      <c r="D22" s="38">
        <v>0</v>
      </c>
      <c r="E22" s="50">
        <f>D22*0.115</f>
        <v>0</v>
      </c>
      <c r="F22" s="38">
        <v>0</v>
      </c>
      <c r="G22" s="50">
        <f>F22*0.115</f>
        <v>0</v>
      </c>
      <c r="H22" s="92" t="s">
        <v>96</v>
      </c>
      <c r="I22" s="6"/>
      <c r="J22" s="6"/>
      <c r="K22" s="6"/>
      <c r="AD22"/>
      <c r="AE22"/>
    </row>
    <row r="23" spans="1:31" ht="15">
      <c r="A23" s="88" t="s">
        <v>43</v>
      </c>
      <c r="B23" s="34">
        <v>0</v>
      </c>
      <c r="C23" s="48">
        <f>B23*4.771</f>
        <v>0</v>
      </c>
      <c r="D23" s="34">
        <v>0</v>
      </c>
      <c r="E23" s="48">
        <f>D23*4.771</f>
        <v>0</v>
      </c>
      <c r="F23" s="34">
        <v>0</v>
      </c>
      <c r="G23" s="48">
        <f>F23*4.771</f>
        <v>0</v>
      </c>
      <c r="H23" s="111" t="s">
        <v>97</v>
      </c>
      <c r="I23" s="6"/>
      <c r="J23" s="6"/>
      <c r="K23" s="6"/>
      <c r="AD23"/>
      <c r="AE23"/>
    </row>
    <row r="24" spans="1:31" ht="15">
      <c r="A24" s="89" t="s">
        <v>44</v>
      </c>
      <c r="B24" s="35">
        <v>0</v>
      </c>
      <c r="C24" s="51">
        <f>B24*6.024</f>
        <v>0</v>
      </c>
      <c r="D24" s="35">
        <v>0</v>
      </c>
      <c r="E24" s="51">
        <f>D24*6.024</f>
        <v>0</v>
      </c>
      <c r="F24" s="35">
        <v>0</v>
      </c>
      <c r="G24" s="51">
        <f>F24*6.024</f>
        <v>0</v>
      </c>
      <c r="H24" s="112"/>
      <c r="I24" s="6"/>
      <c r="J24" s="6"/>
      <c r="K24" s="6"/>
      <c r="AD24"/>
      <c r="AE24"/>
    </row>
    <row r="25" spans="1:31" ht="15">
      <c r="A25" s="89" t="s">
        <v>45</v>
      </c>
      <c r="B25" s="35">
        <v>0</v>
      </c>
      <c r="C25" s="51">
        <f>B25*5.833</f>
        <v>0</v>
      </c>
      <c r="D25" s="35">
        <v>0</v>
      </c>
      <c r="E25" s="51">
        <f>D25*5.833</f>
        <v>0</v>
      </c>
      <c r="F25" s="35">
        <v>0</v>
      </c>
      <c r="G25" s="51">
        <f>F25*5.833</f>
        <v>0</v>
      </c>
      <c r="H25" s="112"/>
      <c r="I25" s="6"/>
      <c r="J25" s="6"/>
      <c r="K25" s="6"/>
      <c r="AD25"/>
      <c r="AE25"/>
    </row>
    <row r="26" spans="1:31" ht="15">
      <c r="A26" s="90" t="s">
        <v>46</v>
      </c>
      <c r="B26" s="35">
        <v>0</v>
      </c>
      <c r="C26" s="51">
        <f>B26*7.947</f>
        <v>0</v>
      </c>
      <c r="D26" s="35">
        <v>0</v>
      </c>
      <c r="E26" s="51">
        <f>D26*7.947</f>
        <v>0</v>
      </c>
      <c r="F26" s="35">
        <v>0</v>
      </c>
      <c r="G26" s="51">
        <f>F26*7.947</f>
        <v>0</v>
      </c>
      <c r="H26" s="112"/>
      <c r="I26" s="6"/>
      <c r="J26" s="6"/>
      <c r="K26" s="6"/>
      <c r="AD26"/>
      <c r="AE26"/>
    </row>
    <row r="27" spans="1:31" ht="15">
      <c r="A27" s="90" t="s">
        <v>47</v>
      </c>
      <c r="B27" s="35">
        <v>0</v>
      </c>
      <c r="C27" s="51">
        <f>B27*3.158</f>
        <v>0</v>
      </c>
      <c r="D27" s="35">
        <v>0</v>
      </c>
      <c r="E27" s="51">
        <f>D27*3.158</f>
        <v>0</v>
      </c>
      <c r="F27" s="35">
        <v>0</v>
      </c>
      <c r="G27" s="51">
        <f>F27*3.158</f>
        <v>0</v>
      </c>
      <c r="H27" s="112"/>
      <c r="I27" s="6"/>
      <c r="J27" s="6"/>
      <c r="K27" s="6"/>
      <c r="AD27"/>
      <c r="AE27"/>
    </row>
    <row r="28" spans="1:31" ht="15">
      <c r="A28" s="90" t="s">
        <v>48</v>
      </c>
      <c r="B28" s="35">
        <v>0</v>
      </c>
      <c r="C28" s="51">
        <f>B28*6.773</f>
        <v>0</v>
      </c>
      <c r="D28" s="35">
        <v>0</v>
      </c>
      <c r="E28" s="51">
        <f>D28*6.773</f>
        <v>0</v>
      </c>
      <c r="F28" s="35">
        <v>0</v>
      </c>
      <c r="G28" s="51">
        <f>F28*6.773</f>
        <v>0</v>
      </c>
      <c r="H28" s="112"/>
      <c r="I28" s="6"/>
      <c r="J28" s="6"/>
      <c r="K28" s="6"/>
      <c r="AD28"/>
      <c r="AE28"/>
    </row>
    <row r="29" spans="1:31" ht="15">
      <c r="A29" s="89" t="s">
        <v>49</v>
      </c>
      <c r="B29" s="35">
        <v>0</v>
      </c>
      <c r="C29" s="51">
        <f>B29*0.003</f>
        <v>0</v>
      </c>
      <c r="D29" s="35">
        <v>0</v>
      </c>
      <c r="E29" s="51">
        <f>D29*0.003</f>
        <v>0</v>
      </c>
      <c r="F29" s="35">
        <v>0</v>
      </c>
      <c r="G29" s="51">
        <f>F29*0.003</f>
        <v>0</v>
      </c>
      <c r="H29" s="112"/>
      <c r="I29" s="6"/>
      <c r="J29" s="6"/>
      <c r="K29" s="6"/>
      <c r="AD29"/>
      <c r="AE29"/>
    </row>
    <row r="30" spans="1:31" ht="15">
      <c r="A30" s="90" t="s">
        <v>50</v>
      </c>
      <c r="B30" s="35">
        <v>0</v>
      </c>
      <c r="C30" s="51">
        <f>B30*4.822</f>
        <v>0</v>
      </c>
      <c r="D30" s="35">
        <v>0</v>
      </c>
      <c r="E30" s="51">
        <f>D30*4.822</f>
        <v>0</v>
      </c>
      <c r="F30" s="35">
        <v>0</v>
      </c>
      <c r="G30" s="51">
        <f>F30*4.822</f>
        <v>0</v>
      </c>
      <c r="H30" s="112"/>
      <c r="I30" s="6"/>
      <c r="J30" s="6"/>
      <c r="K30" s="6"/>
      <c r="AD30"/>
      <c r="AE30"/>
    </row>
    <row r="31" spans="1:31" ht="15">
      <c r="A31" s="90" t="s">
        <v>51</v>
      </c>
      <c r="B31" s="35">
        <v>0</v>
      </c>
      <c r="C31" s="51">
        <f>B31*4.421</f>
        <v>0</v>
      </c>
      <c r="D31" s="35">
        <v>0</v>
      </c>
      <c r="E31" s="51">
        <f>D31*4.421</f>
        <v>0</v>
      </c>
      <c r="F31" s="35">
        <v>0</v>
      </c>
      <c r="G31" s="51">
        <f>F31*4.421</f>
        <v>0</v>
      </c>
      <c r="H31" s="112"/>
      <c r="I31" s="6"/>
      <c r="J31" s="6"/>
      <c r="K31" s="6"/>
      <c r="AD31"/>
      <c r="AE31"/>
    </row>
    <row r="32" spans="1:31" ht="15.75" thickBot="1">
      <c r="A32" s="91" t="s">
        <v>52</v>
      </c>
      <c r="B32" s="36">
        <v>0</v>
      </c>
      <c r="C32" s="49">
        <f>B32*4.806</f>
        <v>0</v>
      </c>
      <c r="D32" s="36">
        <v>0</v>
      </c>
      <c r="E32" s="49">
        <f>D32*4.806</f>
        <v>0</v>
      </c>
      <c r="F32" s="36">
        <v>0</v>
      </c>
      <c r="G32" s="49">
        <f>F32*4.806</f>
        <v>0</v>
      </c>
      <c r="H32" s="113"/>
      <c r="I32" s="6"/>
      <c r="J32" s="6"/>
      <c r="K32" s="6"/>
      <c r="AD32"/>
      <c r="AE32"/>
    </row>
    <row r="33" spans="1:11" ht="15">
      <c r="A33" s="6"/>
      <c r="B33" s="6"/>
      <c r="C33" s="6"/>
      <c r="D33" s="6"/>
      <c r="E33" s="6"/>
      <c r="F33" s="6"/>
      <c r="G33" s="6"/>
      <c r="H33" s="6"/>
      <c r="I33" s="6"/>
      <c r="J33" s="6"/>
      <c r="K33" s="6"/>
    </row>
    <row r="34" s="6" customFormat="1" ht="15"/>
    <row r="35" s="6" customFormat="1" ht="15"/>
    <row r="36" s="6" customFormat="1" ht="15"/>
    <row r="37" s="6" customFormat="1" ht="15"/>
    <row r="38" s="6" customFormat="1" ht="15"/>
    <row r="39" s="6" customFormat="1" ht="15"/>
    <row r="40" s="6" customFormat="1" ht="15"/>
    <row r="41" s="6" customFormat="1" ht="15"/>
    <row r="42" s="6" customFormat="1" ht="15"/>
    <row r="43" s="6" customFormat="1" ht="15"/>
    <row r="44" s="6" customFormat="1" ht="15"/>
    <row r="45" s="6" customFormat="1" ht="15"/>
    <row r="46" s="6" customFormat="1" ht="15"/>
    <row r="47" s="6" customFormat="1" ht="15"/>
    <row r="48" s="6" customFormat="1" ht="15"/>
    <row r="49" s="6" customFormat="1" ht="15"/>
    <row r="50" s="6" customFormat="1" ht="15"/>
    <row r="51" s="6" customFormat="1" ht="15"/>
    <row r="52" s="6" customFormat="1" ht="15"/>
    <row r="53" s="6" customFormat="1" ht="15"/>
    <row r="54" s="6" customFormat="1" ht="15"/>
    <row r="55" s="6" customFormat="1" ht="15"/>
    <row r="56" s="6" customFormat="1" ht="15"/>
    <row r="57" s="6" customFormat="1" ht="15"/>
    <row r="58" s="6" customFormat="1" ht="15"/>
    <row r="59" s="6" customFormat="1" ht="15"/>
    <row r="60" s="6" customFormat="1" ht="15"/>
    <row r="61" s="6" customFormat="1" ht="15"/>
    <row r="62" s="6" customFormat="1" ht="15"/>
    <row r="63" s="6" customFormat="1" ht="15"/>
    <row r="64" s="6" customFormat="1" ht="15"/>
    <row r="65" s="6" customFormat="1" ht="15"/>
    <row r="66" s="6" customFormat="1" ht="15"/>
    <row r="67" s="6" customFormat="1" ht="15"/>
    <row r="68" s="6" customFormat="1" ht="15"/>
    <row r="69" s="6" customFormat="1" ht="15"/>
    <row r="70" s="6" customFormat="1" ht="15"/>
    <row r="71" s="6" customFormat="1" ht="15"/>
    <row r="72" s="6" customFormat="1" ht="15"/>
    <row r="73" s="6" customFormat="1" ht="15"/>
    <row r="74" s="6" customFormat="1" ht="15"/>
    <row r="75" s="6" customFormat="1" ht="15"/>
    <row r="76" s="6" customFormat="1" ht="15"/>
    <row r="77" s="6" customFormat="1" ht="15"/>
    <row r="78" s="6" customFormat="1" ht="15"/>
    <row r="79" s="6" customFormat="1" ht="15"/>
    <row r="80" s="6" customFormat="1" ht="15"/>
    <row r="81" s="6" customFormat="1" ht="15"/>
    <row r="82" s="6" customFormat="1" ht="15"/>
    <row r="83" s="6" customFormat="1" ht="15"/>
    <row r="84" s="6" customFormat="1" ht="15"/>
    <row r="85" s="6" customFormat="1" ht="15"/>
    <row r="86" s="6" customFormat="1" ht="15"/>
    <row r="87" s="6" customFormat="1" ht="15"/>
    <row r="88" s="6" customFormat="1" ht="15"/>
    <row r="89" s="6" customFormat="1" ht="15"/>
    <row r="90" s="6" customFormat="1" ht="15"/>
    <row r="91" s="6" customFormat="1" ht="15"/>
    <row r="92" s="6" customFormat="1" ht="15"/>
    <row r="93" s="6" customFormat="1" ht="15"/>
    <row r="94" s="6" customFormat="1" ht="15"/>
    <row r="95" s="6" customFormat="1" ht="15"/>
    <row r="96" s="6" customFormat="1" ht="15"/>
    <row r="97" s="6" customFormat="1" ht="15"/>
    <row r="98" s="6" customFormat="1" ht="15"/>
    <row r="99" s="6" customFormat="1" ht="15"/>
  </sheetData>
  <sheetProtection/>
  <mergeCells count="14">
    <mergeCell ref="H23:H32"/>
    <mergeCell ref="A11:B11"/>
    <mergeCell ref="D11:F11"/>
    <mergeCell ref="B18:C18"/>
    <mergeCell ref="D18:E18"/>
    <mergeCell ref="F18:G18"/>
    <mergeCell ref="H20:H21"/>
    <mergeCell ref="A2:B2"/>
    <mergeCell ref="D2:F2"/>
    <mergeCell ref="J2:K2"/>
    <mergeCell ref="A3:B3"/>
    <mergeCell ref="D3:F3"/>
    <mergeCell ref="A7:B7"/>
    <mergeCell ref="D7:F7"/>
  </mergeCells>
  <conditionalFormatting sqref="C20:C32">
    <cfRule type="cellIs" priority="3" dxfId="36" operator="greaterThan" stopIfTrue="1">
      <formula>0.00001</formula>
    </cfRule>
  </conditionalFormatting>
  <conditionalFormatting sqref="E20:E32">
    <cfRule type="cellIs" priority="2" dxfId="36" operator="greaterThan" stopIfTrue="1">
      <formula>0.00001</formula>
    </cfRule>
  </conditionalFormatting>
  <conditionalFormatting sqref="G20:G32">
    <cfRule type="cellIs" priority="1" dxfId="36" operator="greaterThan" stopIfTrue="1">
      <formula>0.00001</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E33"/>
  <sheetViews>
    <sheetView showGridLines="0" zoomScalePageLayoutView="0" workbookViewId="0" topLeftCell="A1">
      <selection activeCell="K5" sqref="K5"/>
    </sheetView>
  </sheetViews>
  <sheetFormatPr defaultColWidth="9.140625" defaultRowHeight="15"/>
  <cols>
    <col min="1" max="1" width="19.8515625" style="0" bestFit="1" customWidth="1"/>
    <col min="2" max="2" width="18.57421875" style="0" customWidth="1"/>
    <col min="3" max="3" width="17.00390625" style="0" customWidth="1"/>
    <col min="4" max="4" width="19.421875" style="0" customWidth="1"/>
    <col min="5" max="5" width="18.28125" style="0" customWidth="1"/>
    <col min="6" max="6" width="17.28125" style="0" customWidth="1"/>
    <col min="7" max="7" width="19.421875" style="0" customWidth="1"/>
    <col min="8" max="8" width="26.8515625" style="0" bestFit="1" customWidth="1"/>
    <col min="9" max="9" width="8.140625" style="0" customWidth="1"/>
    <col min="10" max="10" width="23.00390625" style="0" bestFit="1" customWidth="1"/>
    <col min="11" max="11" width="18.57421875" style="0" bestFit="1" customWidth="1"/>
    <col min="12" max="31" width="9.140625" style="6" customWidth="1"/>
  </cols>
  <sheetData>
    <row r="1" spans="1:11" ht="15">
      <c r="A1" s="6"/>
      <c r="B1" s="6"/>
      <c r="C1" s="6"/>
      <c r="D1" s="6"/>
      <c r="E1" s="6"/>
      <c r="F1" s="6"/>
      <c r="G1" s="6"/>
      <c r="H1" s="6"/>
      <c r="I1" s="6"/>
      <c r="J1" s="6"/>
      <c r="K1" s="6"/>
    </row>
    <row r="2" spans="1:11" ht="15">
      <c r="A2" s="115" t="s">
        <v>98</v>
      </c>
      <c r="B2" s="115"/>
      <c r="C2" s="6"/>
      <c r="D2" s="115" t="s">
        <v>98</v>
      </c>
      <c r="E2" s="115"/>
      <c r="F2" s="115"/>
      <c r="G2" s="6"/>
      <c r="H2" s="64" t="s">
        <v>99</v>
      </c>
      <c r="I2" s="6"/>
      <c r="J2" s="114" t="s">
        <v>20</v>
      </c>
      <c r="K2" s="114"/>
    </row>
    <row r="3" spans="1:11" ht="15">
      <c r="A3" s="116" t="s">
        <v>11</v>
      </c>
      <c r="B3" s="116"/>
      <c r="C3" s="6"/>
      <c r="D3" s="116" t="s">
        <v>86</v>
      </c>
      <c r="E3" s="116"/>
      <c r="F3" s="116"/>
      <c r="G3" s="6"/>
      <c r="H3" s="78" t="s">
        <v>17</v>
      </c>
      <c r="I3" s="75"/>
      <c r="J3" s="79" t="s">
        <v>22</v>
      </c>
      <c r="K3" s="80" t="s">
        <v>23</v>
      </c>
    </row>
    <row r="4" spans="1:11" ht="15.75" thickBot="1">
      <c r="A4" s="22" t="s">
        <v>22</v>
      </c>
      <c r="B4" s="22" t="s">
        <v>23</v>
      </c>
      <c r="C4" s="6"/>
      <c r="D4" s="22" t="s">
        <v>12</v>
      </c>
      <c r="E4" s="22" t="s">
        <v>13</v>
      </c>
      <c r="F4" s="22" t="s">
        <v>14</v>
      </c>
      <c r="G4" s="6"/>
      <c r="H4" s="29">
        <f>SUM(D5:F5)+(SUM(D9:F9)*0.95)+(SUM(D13:F13)*(0.85))</f>
        <v>0</v>
      </c>
      <c r="I4" s="6"/>
      <c r="J4" s="41">
        <f>SUM(A5+A9+A13)</f>
        <v>0</v>
      </c>
      <c r="K4" s="107">
        <f>SUM(B5+B9+B13)</f>
        <v>0</v>
      </c>
    </row>
    <row r="5" spans="1:11" ht="15.75" thickBot="1">
      <c r="A5" s="23">
        <v>0</v>
      </c>
      <c r="B5" s="24">
        <v>0</v>
      </c>
      <c r="C5" s="6"/>
      <c r="D5" s="82">
        <f>IF((A5+A9+A13)&lt;100,(A5*1.399),IF(AND((A5+A9+A13)&gt;99,(A5+A9+A13)&lt;500),(A5*TRUNC(1.278+(500-SUM(A5+A9+A13))*0.0003,3)),IF(AND((A5+A9+A13)&gt;499,(A5+A9+A13)&lt;600),(A5*TRUNC(1.158+(600-(A5+A9+A13))*0.0012,3)),IF((A5+A9+A13)&gt;599,(A5*1.158),0))))</f>
        <v>0</v>
      </c>
      <c r="E5" s="83">
        <f>IF((B5+B9+B13)&lt;100,(B5*1.559),IF(AND((B5+B9+B13)&gt;99,(B5+B9+B13)&lt;500),(B5*TRUNC(1.398+(500-SUM(B5+B9+B13))*0.0004,3)),IF(AND((B5+B9+B13)&gt;499,(B5+B9+B13)&lt;600),(B5*TRUNC(1.268+(600-(B5+B9+B13))*0.0013,3)),IF((B5+B9+B13)&gt;599,(B5*1.268),0))))</f>
        <v>0</v>
      </c>
      <c r="F5" s="84">
        <f>SUM(C20:C32)</f>
        <v>0</v>
      </c>
      <c r="G5" s="6"/>
      <c r="H5" s="28">
        <f>H4*4150.43</f>
        <v>0</v>
      </c>
      <c r="I5" s="6"/>
      <c r="J5" s="42">
        <f>J4*1843.14</f>
        <v>0</v>
      </c>
      <c r="K5" s="42">
        <f>K4*2148.15</f>
        <v>0</v>
      </c>
    </row>
    <row r="6" spans="1:11" ht="15">
      <c r="A6" s="6"/>
      <c r="B6" s="6"/>
      <c r="C6" s="6"/>
      <c r="D6" s="6"/>
      <c r="E6" s="6"/>
      <c r="F6" s="6"/>
      <c r="G6" s="6"/>
      <c r="H6" s="6"/>
      <c r="I6" s="6"/>
      <c r="J6" s="6"/>
      <c r="K6" s="6"/>
    </row>
    <row r="7" spans="1:11" ht="15.75" thickBot="1">
      <c r="A7" s="123" t="s">
        <v>15</v>
      </c>
      <c r="B7" s="123"/>
      <c r="C7" s="6"/>
      <c r="D7" s="117" t="s">
        <v>15</v>
      </c>
      <c r="E7" s="117"/>
      <c r="F7" s="117"/>
      <c r="G7" s="6"/>
      <c r="H7" s="81" t="s">
        <v>18</v>
      </c>
      <c r="I7" s="6"/>
      <c r="J7" s="76" t="s">
        <v>24</v>
      </c>
      <c r="K7" s="6"/>
    </row>
    <row r="8" spans="1:11" ht="15.75" thickBot="1">
      <c r="A8" s="21" t="s">
        <v>22</v>
      </c>
      <c r="B8" s="21" t="s">
        <v>23</v>
      </c>
      <c r="C8" s="6"/>
      <c r="D8" s="20" t="s">
        <v>12</v>
      </c>
      <c r="E8" s="20" t="s">
        <v>13</v>
      </c>
      <c r="F8" s="20" t="s">
        <v>14</v>
      </c>
      <c r="G8" s="6"/>
      <c r="H8" s="43">
        <v>0</v>
      </c>
      <c r="I8" s="6"/>
      <c r="J8" s="66">
        <f>J5+K5</f>
        <v>0</v>
      </c>
      <c r="K8" s="6"/>
    </row>
    <row r="9" spans="1:11" ht="15.75" thickBot="1">
      <c r="A9" s="23">
        <v>0</v>
      </c>
      <c r="B9" s="24">
        <v>0</v>
      </c>
      <c r="C9" s="6"/>
      <c r="D9" s="82">
        <f>IF((A5+A9+A13)&lt;100,(A9*1.399),IF(AND((A5+A9+A13)&gt;99,(A5+A9+A13)&lt;500),(A9*TRUNC(1.278+(500-SUM(A5+A9+A13))*0.0003,3)),IF(AND((A5+A9+A13)&gt;499,(A5+A9+A13)&lt;600),(A9*TRUNC(1.158+(600-(A5+A9+A13))*0.0012,3)),IF((A5+A9+A13)&gt;599,(A9*1.158),0))))</f>
        <v>0</v>
      </c>
      <c r="E9" s="83">
        <f>IF(E5&gt;0,(E5/B5)*B9,0)</f>
        <v>0</v>
      </c>
      <c r="F9" s="84">
        <f>SUM(E20:E32)</f>
        <v>0</v>
      </c>
      <c r="G9" s="6"/>
      <c r="H9" s="6"/>
      <c r="I9" s="6"/>
      <c r="J9" s="6"/>
      <c r="K9" s="6"/>
    </row>
    <row r="10" spans="1:11" ht="15.75" thickBot="1">
      <c r="A10" s="6"/>
      <c r="B10" s="6"/>
      <c r="C10" s="6"/>
      <c r="D10" s="6"/>
      <c r="E10" s="6"/>
      <c r="F10" s="6"/>
      <c r="G10" s="6"/>
      <c r="H10" s="76" t="s">
        <v>19</v>
      </c>
      <c r="I10" s="6"/>
      <c r="J10" s="77" t="s">
        <v>25</v>
      </c>
      <c r="K10" s="6"/>
    </row>
    <row r="11" spans="1:11" ht="16.5" thickBot="1" thickTop="1">
      <c r="A11" s="124" t="s">
        <v>16</v>
      </c>
      <c r="B11" s="124"/>
      <c r="C11" s="6"/>
      <c r="D11" s="118" t="s">
        <v>16</v>
      </c>
      <c r="E11" s="119"/>
      <c r="F11" s="120"/>
      <c r="G11" s="6"/>
      <c r="H11" s="66">
        <f>H5+H8</f>
        <v>0</v>
      </c>
      <c r="I11" s="6"/>
      <c r="J11" s="67">
        <f>J8+H11</f>
        <v>0</v>
      </c>
      <c r="K11" s="6"/>
    </row>
    <row r="12" spans="1:11" ht="16.5" thickBot="1" thickTop="1">
      <c r="A12" s="52" t="s">
        <v>22</v>
      </c>
      <c r="B12" s="52" t="s">
        <v>23</v>
      </c>
      <c r="C12" s="6"/>
      <c r="D12" s="52" t="s">
        <v>12</v>
      </c>
      <c r="E12" s="52" t="s">
        <v>13</v>
      </c>
      <c r="F12" s="52" t="s">
        <v>14</v>
      </c>
      <c r="G12" s="6"/>
      <c r="H12" s="6"/>
      <c r="I12" s="6"/>
      <c r="J12" s="6"/>
      <c r="K12" s="6"/>
    </row>
    <row r="13" spans="1:11" ht="15.75" thickBot="1">
      <c r="A13" s="23">
        <v>0</v>
      </c>
      <c r="B13" s="24">
        <v>0</v>
      </c>
      <c r="C13" s="6"/>
      <c r="D13" s="82">
        <f>IF((A5+A9+A13)&lt;100,(A13*1.399),IF(AND((A5+A9+A13)&gt;99,(A5+A9+A13)&lt;500),(A13*TRUNC(1.278+(500-SUM(A5+A9+A13))*0.0003,3)),IF(AND((A5+A9+A13)&gt;499,(A5+A9+A13)&lt;600),(A13*TRUNC(1.158+(600-(A5+A9+A13))*0.0012,3)),IF((A5+A9+A13)&gt;599,(A13*1.158),0))))</f>
        <v>0</v>
      </c>
      <c r="E13" s="83">
        <f>IF(E5&gt;0,(E5/B5)*B13,0)</f>
        <v>0</v>
      </c>
      <c r="F13" s="84">
        <f>SUM(G20:G32)</f>
        <v>0</v>
      </c>
      <c r="G13" s="6"/>
      <c r="H13" s="6"/>
      <c r="I13" s="6"/>
      <c r="J13" s="65"/>
      <c r="K13" s="6"/>
    </row>
    <row r="14" spans="1:11" ht="15">
      <c r="A14" s="6"/>
      <c r="B14" s="6"/>
      <c r="C14" s="6"/>
      <c r="D14" s="6"/>
      <c r="E14" s="6"/>
      <c r="F14" s="6"/>
      <c r="G14" s="6"/>
      <c r="H14" s="6"/>
      <c r="I14" s="6"/>
      <c r="J14" s="6"/>
      <c r="K14" s="6"/>
    </row>
    <row r="15" spans="1:11" ht="15">
      <c r="A15" s="6"/>
      <c r="B15" s="6"/>
      <c r="C15" s="6"/>
      <c r="D15" s="6"/>
      <c r="E15" s="6"/>
      <c r="F15" s="6"/>
      <c r="G15" s="6"/>
      <c r="H15" s="6"/>
      <c r="I15" s="6"/>
      <c r="J15" s="6"/>
      <c r="K15" s="6"/>
    </row>
    <row r="16" spans="1:11" ht="15">
      <c r="A16" s="6"/>
      <c r="B16" s="6"/>
      <c r="C16" s="6"/>
      <c r="D16" s="6"/>
      <c r="E16" s="6"/>
      <c r="F16" s="6"/>
      <c r="G16" s="6"/>
      <c r="H16" s="6"/>
      <c r="I16" s="6"/>
      <c r="J16" s="6"/>
      <c r="K16" s="6"/>
    </row>
    <row r="17" spans="1:11" ht="15.75" thickBot="1">
      <c r="A17" s="6"/>
      <c r="B17" s="6"/>
      <c r="C17" s="6"/>
      <c r="D17" s="6"/>
      <c r="E17" s="6"/>
      <c r="F17" s="6"/>
      <c r="G17" s="6"/>
      <c r="H17" s="6"/>
      <c r="I17" s="6"/>
      <c r="J17" s="6"/>
      <c r="K17" s="6"/>
    </row>
    <row r="18" spans="1:11" ht="15.75" thickBot="1">
      <c r="A18" s="6"/>
      <c r="B18" s="125" t="s">
        <v>85</v>
      </c>
      <c r="C18" s="126"/>
      <c r="D18" s="127" t="s">
        <v>15</v>
      </c>
      <c r="E18" s="128"/>
      <c r="F18" s="129" t="s">
        <v>16</v>
      </c>
      <c r="G18" s="130"/>
      <c r="H18" s="6"/>
      <c r="I18" s="6"/>
      <c r="J18" s="6"/>
      <c r="K18" s="6"/>
    </row>
    <row r="19" spans="1:31" ht="15.75" thickBot="1">
      <c r="A19" s="6"/>
      <c r="B19" s="47" t="s">
        <v>21</v>
      </c>
      <c r="C19" s="39" t="s">
        <v>39</v>
      </c>
      <c r="D19" s="46" t="s">
        <v>21</v>
      </c>
      <c r="E19" s="40" t="s">
        <v>39</v>
      </c>
      <c r="F19" s="45" t="s">
        <v>21</v>
      </c>
      <c r="G19" s="44" t="s">
        <v>39</v>
      </c>
      <c r="H19" s="6"/>
      <c r="I19" s="6"/>
      <c r="J19" s="6"/>
      <c r="K19" s="6"/>
      <c r="AD19"/>
      <c r="AE19"/>
    </row>
    <row r="20" spans="1:31" ht="15">
      <c r="A20" s="85" t="s">
        <v>40</v>
      </c>
      <c r="B20" s="34">
        <v>0</v>
      </c>
      <c r="C20" s="48">
        <f>B20*0.04</f>
        <v>0</v>
      </c>
      <c r="D20" s="34">
        <v>0</v>
      </c>
      <c r="E20" s="48">
        <f>D20*0.04</f>
        <v>0</v>
      </c>
      <c r="F20" s="34">
        <v>0</v>
      </c>
      <c r="G20" s="48">
        <f>F20*0.04</f>
        <v>0</v>
      </c>
      <c r="H20" s="121" t="s">
        <v>95</v>
      </c>
      <c r="I20" s="6"/>
      <c r="J20" s="6"/>
      <c r="K20" s="6"/>
      <c r="AD20"/>
      <c r="AE20"/>
    </row>
    <row r="21" spans="1:31" ht="15.75" thickBot="1">
      <c r="A21" s="86" t="s">
        <v>41</v>
      </c>
      <c r="B21" s="36">
        <v>0</v>
      </c>
      <c r="C21" s="49">
        <f>B21*0.06</f>
        <v>0</v>
      </c>
      <c r="D21" s="36">
        <v>0</v>
      </c>
      <c r="E21" s="49">
        <f>D21*0.06</f>
        <v>0</v>
      </c>
      <c r="F21" s="36">
        <v>0</v>
      </c>
      <c r="G21" s="49">
        <f>F21*0.06</f>
        <v>0</v>
      </c>
      <c r="H21" s="122"/>
      <c r="I21" s="6"/>
      <c r="J21" s="6"/>
      <c r="K21" s="6"/>
      <c r="AD21"/>
      <c r="AE21"/>
    </row>
    <row r="22" spans="1:31" ht="15.75" thickBot="1">
      <c r="A22" s="87" t="s">
        <v>42</v>
      </c>
      <c r="B22" s="38">
        <v>0</v>
      </c>
      <c r="C22" s="50">
        <f>B22*0.115</f>
        <v>0</v>
      </c>
      <c r="D22" s="38">
        <v>0</v>
      </c>
      <c r="E22" s="50">
        <f>D22*0.115</f>
        <v>0</v>
      </c>
      <c r="F22" s="38">
        <v>0</v>
      </c>
      <c r="G22" s="50">
        <f>F22*0.115</f>
        <v>0</v>
      </c>
      <c r="H22" s="92" t="s">
        <v>96</v>
      </c>
      <c r="I22" s="6"/>
      <c r="J22" s="6"/>
      <c r="K22" s="6"/>
      <c r="AD22"/>
      <c r="AE22"/>
    </row>
    <row r="23" spans="1:31" ht="15">
      <c r="A23" s="88" t="s">
        <v>43</v>
      </c>
      <c r="B23" s="34">
        <v>0</v>
      </c>
      <c r="C23" s="48">
        <f>B23*4.771</f>
        <v>0</v>
      </c>
      <c r="D23" s="34">
        <v>0</v>
      </c>
      <c r="E23" s="48">
        <f>D23*4.771</f>
        <v>0</v>
      </c>
      <c r="F23" s="34">
        <v>0</v>
      </c>
      <c r="G23" s="48">
        <f>F23*4.771</f>
        <v>0</v>
      </c>
      <c r="H23" s="111" t="s">
        <v>97</v>
      </c>
      <c r="I23" s="6"/>
      <c r="J23" s="6"/>
      <c r="K23" s="6"/>
      <c r="AD23"/>
      <c r="AE23"/>
    </row>
    <row r="24" spans="1:31" ht="15">
      <c r="A24" s="89" t="s">
        <v>44</v>
      </c>
      <c r="B24" s="35">
        <v>0</v>
      </c>
      <c r="C24" s="51">
        <f>B24*6.024</f>
        <v>0</v>
      </c>
      <c r="D24" s="35">
        <v>0</v>
      </c>
      <c r="E24" s="51">
        <f>D24*6.024</f>
        <v>0</v>
      </c>
      <c r="F24" s="35">
        <v>0</v>
      </c>
      <c r="G24" s="51">
        <f>F24*6.024</f>
        <v>0</v>
      </c>
      <c r="H24" s="112"/>
      <c r="I24" s="6"/>
      <c r="J24" s="6"/>
      <c r="K24" s="6"/>
      <c r="AD24"/>
      <c r="AE24"/>
    </row>
    <row r="25" spans="1:31" ht="15">
      <c r="A25" s="89" t="s">
        <v>45</v>
      </c>
      <c r="B25" s="35">
        <v>0</v>
      </c>
      <c r="C25" s="51">
        <f>B25*5.833</f>
        <v>0</v>
      </c>
      <c r="D25" s="35">
        <v>0</v>
      </c>
      <c r="E25" s="51">
        <f>D25*5.833</f>
        <v>0</v>
      </c>
      <c r="F25" s="35">
        <v>0</v>
      </c>
      <c r="G25" s="51">
        <f>F25*5.833</f>
        <v>0</v>
      </c>
      <c r="H25" s="112"/>
      <c r="I25" s="6"/>
      <c r="J25" s="6"/>
      <c r="K25" s="6"/>
      <c r="AD25"/>
      <c r="AE25"/>
    </row>
    <row r="26" spans="1:31" ht="15">
      <c r="A26" s="90" t="s">
        <v>46</v>
      </c>
      <c r="B26" s="35">
        <v>0</v>
      </c>
      <c r="C26" s="51">
        <f>B26*7.947</f>
        <v>0</v>
      </c>
      <c r="D26" s="35">
        <v>0</v>
      </c>
      <c r="E26" s="51">
        <f>D26*7.947</f>
        <v>0</v>
      </c>
      <c r="F26" s="35">
        <v>0</v>
      </c>
      <c r="G26" s="51">
        <f>F26*7.947</f>
        <v>0</v>
      </c>
      <c r="H26" s="112"/>
      <c r="I26" s="6"/>
      <c r="J26" s="6"/>
      <c r="K26" s="6"/>
      <c r="AD26"/>
      <c r="AE26"/>
    </row>
    <row r="27" spans="1:31" ht="15">
      <c r="A27" s="90" t="s">
        <v>47</v>
      </c>
      <c r="B27" s="35">
        <v>0</v>
      </c>
      <c r="C27" s="51">
        <f>B27*3.158</f>
        <v>0</v>
      </c>
      <c r="D27" s="35">
        <v>0</v>
      </c>
      <c r="E27" s="51">
        <f>D27*3.158</f>
        <v>0</v>
      </c>
      <c r="F27" s="35">
        <v>0</v>
      </c>
      <c r="G27" s="51">
        <f>F27*3.158</f>
        <v>0</v>
      </c>
      <c r="H27" s="112"/>
      <c r="I27" s="6"/>
      <c r="J27" s="6"/>
      <c r="K27" s="6"/>
      <c r="AD27"/>
      <c r="AE27"/>
    </row>
    <row r="28" spans="1:31" ht="15">
      <c r="A28" s="90" t="s">
        <v>48</v>
      </c>
      <c r="B28" s="35">
        <v>0</v>
      </c>
      <c r="C28" s="51">
        <f>B28*6.773</f>
        <v>0</v>
      </c>
      <c r="D28" s="35">
        <v>0</v>
      </c>
      <c r="E28" s="51">
        <f>D28*6.773</f>
        <v>0</v>
      </c>
      <c r="F28" s="35">
        <v>0</v>
      </c>
      <c r="G28" s="51">
        <f>F28*6.773</f>
        <v>0</v>
      </c>
      <c r="H28" s="112"/>
      <c r="I28" s="6"/>
      <c r="J28" s="6"/>
      <c r="K28" s="6"/>
      <c r="AD28"/>
      <c r="AE28"/>
    </row>
    <row r="29" spans="1:31" ht="15">
      <c r="A29" s="89" t="s">
        <v>49</v>
      </c>
      <c r="B29" s="35">
        <v>0</v>
      </c>
      <c r="C29" s="51">
        <f>B29*0.003</f>
        <v>0</v>
      </c>
      <c r="D29" s="35">
        <v>0</v>
      </c>
      <c r="E29" s="51">
        <f>D29*0.003</f>
        <v>0</v>
      </c>
      <c r="F29" s="35">
        <v>0</v>
      </c>
      <c r="G29" s="51">
        <f>F29*0.003</f>
        <v>0</v>
      </c>
      <c r="H29" s="112"/>
      <c r="I29" s="6"/>
      <c r="J29" s="6"/>
      <c r="K29" s="6"/>
      <c r="AD29"/>
      <c r="AE29"/>
    </row>
    <row r="30" spans="1:31" ht="15">
      <c r="A30" s="90" t="s">
        <v>50</v>
      </c>
      <c r="B30" s="35">
        <v>0</v>
      </c>
      <c r="C30" s="51">
        <f>B30*4.822</f>
        <v>0</v>
      </c>
      <c r="D30" s="35">
        <v>0</v>
      </c>
      <c r="E30" s="51">
        <f>D30*4.822</f>
        <v>0</v>
      </c>
      <c r="F30" s="35">
        <v>0</v>
      </c>
      <c r="G30" s="51">
        <f>F30*4.822</f>
        <v>0</v>
      </c>
      <c r="H30" s="112"/>
      <c r="I30" s="6"/>
      <c r="J30" s="6"/>
      <c r="K30" s="6"/>
      <c r="AD30"/>
      <c r="AE30"/>
    </row>
    <row r="31" spans="1:31" ht="15">
      <c r="A31" s="90" t="s">
        <v>51</v>
      </c>
      <c r="B31" s="35">
        <v>0</v>
      </c>
      <c r="C31" s="51">
        <f>B31*4.421</f>
        <v>0</v>
      </c>
      <c r="D31" s="35">
        <v>0</v>
      </c>
      <c r="E31" s="51">
        <f>D31*4.421</f>
        <v>0</v>
      </c>
      <c r="F31" s="35">
        <v>0</v>
      </c>
      <c r="G31" s="51">
        <f>F31*4.421</f>
        <v>0</v>
      </c>
      <c r="H31" s="112"/>
      <c r="I31" s="6"/>
      <c r="J31" s="6"/>
      <c r="K31" s="6"/>
      <c r="AD31"/>
      <c r="AE31"/>
    </row>
    <row r="32" spans="1:31" ht="15.75" thickBot="1">
      <c r="A32" s="91" t="s">
        <v>52</v>
      </c>
      <c r="B32" s="36">
        <v>0</v>
      </c>
      <c r="C32" s="49">
        <f>B32*4.806</f>
        <v>0</v>
      </c>
      <c r="D32" s="36">
        <v>0</v>
      </c>
      <c r="E32" s="49">
        <f>D32*4.806</f>
        <v>0</v>
      </c>
      <c r="F32" s="36">
        <v>0</v>
      </c>
      <c r="G32" s="49">
        <f>F32*4.806</f>
        <v>0</v>
      </c>
      <c r="H32" s="113"/>
      <c r="I32" s="6"/>
      <c r="J32" s="6"/>
      <c r="K32" s="6"/>
      <c r="AD32"/>
      <c r="AE32"/>
    </row>
    <row r="33" spans="1:11" ht="15">
      <c r="A33" s="6"/>
      <c r="B33" s="6"/>
      <c r="C33" s="6"/>
      <c r="D33" s="6"/>
      <c r="E33" s="6"/>
      <c r="F33" s="6"/>
      <c r="G33" s="6"/>
      <c r="H33" s="6"/>
      <c r="I33" s="6"/>
      <c r="J33" s="6"/>
      <c r="K33" s="6"/>
    </row>
    <row r="34" s="6" customFormat="1" ht="15"/>
    <row r="35" s="6" customFormat="1" ht="15"/>
    <row r="36" s="6" customFormat="1" ht="15"/>
    <row r="37" s="6" customFormat="1" ht="15"/>
    <row r="38" s="6" customFormat="1" ht="15"/>
    <row r="39" s="6" customFormat="1" ht="15"/>
    <row r="40" s="6" customFormat="1" ht="15"/>
    <row r="41" s="6" customFormat="1" ht="15"/>
    <row r="42" s="6" customFormat="1" ht="15"/>
    <row r="43" s="6" customFormat="1" ht="15"/>
    <row r="44" s="6" customFormat="1" ht="15"/>
    <row r="45" s="6" customFormat="1" ht="15"/>
    <row r="46" s="6" customFormat="1" ht="15"/>
    <row r="47" s="6" customFormat="1" ht="15"/>
    <row r="48" s="6" customFormat="1" ht="15"/>
    <row r="49" s="6" customFormat="1" ht="15"/>
    <row r="50" s="6" customFormat="1" ht="15"/>
    <row r="51" s="6" customFormat="1" ht="15"/>
    <row r="52" s="6" customFormat="1" ht="15"/>
    <row r="53" s="6" customFormat="1" ht="15"/>
    <row r="54" s="6" customFormat="1" ht="15"/>
    <row r="55" s="6" customFormat="1" ht="15"/>
    <row r="56" s="6" customFormat="1" ht="15"/>
    <row r="57" s="6" customFormat="1" ht="15"/>
    <row r="58" s="6" customFormat="1" ht="15"/>
    <row r="59" s="6" customFormat="1" ht="15"/>
    <row r="60" s="6" customFormat="1" ht="15"/>
    <row r="61" s="6" customFormat="1" ht="15"/>
    <row r="62" s="6" customFormat="1" ht="15"/>
    <row r="63" s="6" customFormat="1" ht="15"/>
    <row r="64" s="6" customFormat="1" ht="15"/>
    <row r="65" s="6" customFormat="1" ht="15"/>
    <row r="66" s="6" customFormat="1" ht="15"/>
    <row r="67" s="6" customFormat="1" ht="15"/>
    <row r="68" s="6" customFormat="1" ht="15"/>
    <row r="69" s="6" customFormat="1" ht="15"/>
    <row r="70" s="6" customFormat="1" ht="15"/>
    <row r="71" s="6" customFormat="1" ht="15"/>
    <row r="72" s="6" customFormat="1" ht="15"/>
    <row r="73" s="6" customFormat="1" ht="15"/>
    <row r="74" s="6" customFormat="1" ht="15"/>
    <row r="75" s="6" customFormat="1" ht="15"/>
    <row r="76" s="6" customFormat="1" ht="15"/>
    <row r="77" s="6" customFormat="1" ht="15"/>
    <row r="78" s="6" customFormat="1" ht="15"/>
    <row r="79" s="6" customFormat="1" ht="15"/>
    <row r="80" s="6" customFormat="1" ht="15"/>
    <row r="81" s="6" customFormat="1" ht="15"/>
    <row r="82" s="6" customFormat="1" ht="15"/>
    <row r="83" s="6" customFormat="1" ht="15"/>
    <row r="84" s="6" customFormat="1" ht="15"/>
    <row r="85" s="6" customFormat="1" ht="15"/>
    <row r="86" s="6" customFormat="1" ht="15"/>
    <row r="87" s="6" customFormat="1" ht="15"/>
    <row r="88" s="6" customFormat="1" ht="15"/>
    <row r="89" s="6" customFormat="1" ht="15"/>
    <row r="90" s="6" customFormat="1" ht="15"/>
    <row r="91" s="6" customFormat="1" ht="15"/>
    <row r="92" s="6" customFormat="1" ht="15"/>
    <row r="93" s="6" customFormat="1" ht="15"/>
    <row r="94" s="6" customFormat="1" ht="15"/>
    <row r="95" s="6" customFormat="1" ht="15"/>
    <row r="96" s="6" customFormat="1" ht="15"/>
    <row r="97" s="6" customFormat="1" ht="15"/>
    <row r="98" s="6" customFormat="1" ht="15"/>
    <row r="99" s="6" customFormat="1" ht="15"/>
  </sheetData>
  <sheetProtection/>
  <mergeCells count="14">
    <mergeCell ref="H23:H32"/>
    <mergeCell ref="A11:B11"/>
    <mergeCell ref="D11:F11"/>
    <mergeCell ref="B18:C18"/>
    <mergeCell ref="D18:E18"/>
    <mergeCell ref="F18:G18"/>
    <mergeCell ref="H20:H21"/>
    <mergeCell ref="A2:B2"/>
    <mergeCell ref="D2:F2"/>
    <mergeCell ref="J2:K2"/>
    <mergeCell ref="A3:B3"/>
    <mergeCell ref="D3:F3"/>
    <mergeCell ref="A7:B7"/>
    <mergeCell ref="D7:F7"/>
  </mergeCells>
  <conditionalFormatting sqref="C20:C32">
    <cfRule type="cellIs" priority="3" dxfId="36" operator="greaterThan" stopIfTrue="1">
      <formula>0.00001</formula>
    </cfRule>
  </conditionalFormatting>
  <conditionalFormatting sqref="E20:E32">
    <cfRule type="cellIs" priority="2" dxfId="36" operator="greaterThan" stopIfTrue="1">
      <formula>0.00001</formula>
    </cfRule>
  </conditionalFormatting>
  <conditionalFormatting sqref="G20:G32">
    <cfRule type="cellIs" priority="1" dxfId="36" operator="greaterThan" stopIfTrue="1">
      <formula>0.00001</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E33"/>
  <sheetViews>
    <sheetView showGridLines="0" zoomScalePageLayoutView="0" workbookViewId="0" topLeftCell="A1">
      <selection activeCell="K5" sqref="K5"/>
    </sheetView>
  </sheetViews>
  <sheetFormatPr defaultColWidth="9.140625" defaultRowHeight="15"/>
  <cols>
    <col min="1" max="1" width="19.8515625" style="0" bestFit="1" customWidth="1"/>
    <col min="2" max="2" width="18.57421875" style="0" customWidth="1"/>
    <col min="3" max="3" width="17.00390625" style="0" customWidth="1"/>
    <col min="4" max="4" width="19.421875" style="0" customWidth="1"/>
    <col min="5" max="5" width="18.28125" style="0" customWidth="1"/>
    <col min="6" max="6" width="17.28125" style="0" customWidth="1"/>
    <col min="7" max="7" width="19.421875" style="0" customWidth="1"/>
    <col min="8" max="8" width="26.8515625" style="0" bestFit="1" customWidth="1"/>
    <col min="9" max="9" width="8.140625" style="0" customWidth="1"/>
    <col min="10" max="10" width="23.00390625" style="0" bestFit="1" customWidth="1"/>
    <col min="11" max="11" width="18.57421875" style="0" bestFit="1" customWidth="1"/>
    <col min="12" max="31" width="9.140625" style="6" customWidth="1"/>
  </cols>
  <sheetData>
    <row r="1" spans="1:11" ht="15">
      <c r="A1" s="6"/>
      <c r="B1" s="6"/>
      <c r="C1" s="6"/>
      <c r="D1" s="6"/>
      <c r="E1" s="6"/>
      <c r="F1" s="6"/>
      <c r="G1" s="6"/>
      <c r="H1" s="6"/>
      <c r="I1" s="6"/>
      <c r="J1" s="6"/>
      <c r="K1" s="6"/>
    </row>
    <row r="2" spans="1:11" ht="15">
      <c r="A2" s="115" t="s">
        <v>98</v>
      </c>
      <c r="B2" s="115"/>
      <c r="C2" s="6"/>
      <c r="D2" s="115" t="s">
        <v>98</v>
      </c>
      <c r="E2" s="115"/>
      <c r="F2" s="115"/>
      <c r="G2" s="6"/>
      <c r="H2" s="64" t="s">
        <v>99</v>
      </c>
      <c r="I2" s="6"/>
      <c r="J2" s="114" t="s">
        <v>20</v>
      </c>
      <c r="K2" s="114"/>
    </row>
    <row r="3" spans="1:11" ht="15">
      <c r="A3" s="116" t="s">
        <v>11</v>
      </c>
      <c r="B3" s="116"/>
      <c r="C3" s="6"/>
      <c r="D3" s="116" t="s">
        <v>86</v>
      </c>
      <c r="E3" s="116"/>
      <c r="F3" s="116"/>
      <c r="G3" s="6"/>
      <c r="H3" s="78" t="s">
        <v>17</v>
      </c>
      <c r="I3" s="75"/>
      <c r="J3" s="79" t="s">
        <v>22</v>
      </c>
      <c r="K3" s="80" t="s">
        <v>23</v>
      </c>
    </row>
    <row r="4" spans="1:11" ht="15.75" thickBot="1">
      <c r="A4" s="22" t="s">
        <v>22</v>
      </c>
      <c r="B4" s="22" t="s">
        <v>23</v>
      </c>
      <c r="C4" s="6"/>
      <c r="D4" s="22" t="s">
        <v>12</v>
      </c>
      <c r="E4" s="22" t="s">
        <v>13</v>
      </c>
      <c r="F4" s="22" t="s">
        <v>14</v>
      </c>
      <c r="G4" s="6"/>
      <c r="H4" s="29">
        <f>SUM(D5:F5)+(SUM(D9:F9)*0.95)+(SUM(D13:F13)*(0.85))</f>
        <v>0</v>
      </c>
      <c r="I4" s="6"/>
      <c r="J4" s="41">
        <f>SUM(A5+A9+A13)</f>
        <v>0</v>
      </c>
      <c r="K4" s="107">
        <f>SUM(B5+B9+B13)</f>
        <v>0</v>
      </c>
    </row>
    <row r="5" spans="1:11" ht="15.75" thickBot="1">
      <c r="A5" s="23">
        <v>0</v>
      </c>
      <c r="B5" s="24">
        <v>0</v>
      </c>
      <c r="C5" s="6"/>
      <c r="D5" s="82">
        <f>IF((A5+A9+A13)&lt;100,(A5*1.399),IF(AND((A5+A9+A13)&gt;99,(A5+A9+A13)&lt;500),(A5*TRUNC(1.278+(500-SUM(A5+A9+A13))*0.0003,3)),IF(AND((A5+A9+A13)&gt;499,(A5+A9+A13)&lt;600),(A5*TRUNC(1.158+(600-(A5+A9+A13))*0.0012,3)),IF((A5+A9+A13)&gt;599,(A5*1.158),0))))</f>
        <v>0</v>
      </c>
      <c r="E5" s="83">
        <f>IF((B5+B9+B13)&lt;100,(B5*1.559),IF(AND((B5+B9+B13)&gt;99,(B5+B9+B13)&lt;500),(B5*TRUNC(1.398+(500-SUM(B5+B9+B13))*0.0004,3)),IF(AND((B5+B9+B13)&gt;499,(B5+B9+B13)&lt;600),(B5*TRUNC(1.268+(600-(B5+B9+B13))*0.0013,3)),IF((B5+B9+B13)&gt;599,(B5*1.268),0))))</f>
        <v>0</v>
      </c>
      <c r="F5" s="84">
        <f>SUM(C20:C32)</f>
        <v>0</v>
      </c>
      <c r="G5" s="6"/>
      <c r="H5" s="28">
        <f>H4*4150.43</f>
        <v>0</v>
      </c>
      <c r="I5" s="6"/>
      <c r="J5" s="42">
        <f>J4*1843.14</f>
        <v>0</v>
      </c>
      <c r="K5" s="42">
        <f>K4*2148.15</f>
        <v>0</v>
      </c>
    </row>
    <row r="6" spans="1:11" ht="15">
      <c r="A6" s="6"/>
      <c r="B6" s="6"/>
      <c r="C6" s="6"/>
      <c r="D6" s="6"/>
      <c r="E6" s="6"/>
      <c r="F6" s="6"/>
      <c r="G6" s="6"/>
      <c r="H6" s="6"/>
      <c r="I6" s="6"/>
      <c r="J6" s="6"/>
      <c r="K6" s="6"/>
    </row>
    <row r="7" spans="1:11" ht="15.75" thickBot="1">
      <c r="A7" s="123" t="s">
        <v>15</v>
      </c>
      <c r="B7" s="123"/>
      <c r="C7" s="6"/>
      <c r="D7" s="117" t="s">
        <v>15</v>
      </c>
      <c r="E7" s="117"/>
      <c r="F7" s="117"/>
      <c r="G7" s="6"/>
      <c r="H7" s="81" t="s">
        <v>18</v>
      </c>
      <c r="I7" s="6"/>
      <c r="J7" s="76" t="s">
        <v>24</v>
      </c>
      <c r="K7" s="6"/>
    </row>
    <row r="8" spans="1:11" ht="15.75" thickBot="1">
      <c r="A8" s="21" t="s">
        <v>22</v>
      </c>
      <c r="B8" s="21" t="s">
        <v>23</v>
      </c>
      <c r="C8" s="6"/>
      <c r="D8" s="20" t="s">
        <v>12</v>
      </c>
      <c r="E8" s="20" t="s">
        <v>13</v>
      </c>
      <c r="F8" s="20" t="s">
        <v>14</v>
      </c>
      <c r="G8" s="6"/>
      <c r="H8" s="43">
        <v>0</v>
      </c>
      <c r="I8" s="6"/>
      <c r="J8" s="66">
        <f>J5+K5</f>
        <v>0</v>
      </c>
      <c r="K8" s="6"/>
    </row>
    <row r="9" spans="1:11" ht="15.75" thickBot="1">
      <c r="A9" s="23">
        <v>0</v>
      </c>
      <c r="B9" s="24">
        <v>0</v>
      </c>
      <c r="C9" s="6"/>
      <c r="D9" s="82">
        <f>IF((A5+A9+A13)&lt;100,(A9*1.399),IF(AND((A5+A9+A13)&gt;99,(A5+A9+A13)&lt;500),(A9*TRUNC(1.278+(500-SUM(A5+A9+A13))*0.0003,3)),IF(AND((A5+A9+A13)&gt;499,(A5+A9+A13)&lt;600),(A9*TRUNC(1.158+(600-(A5+A9+A13))*0.0012,3)),IF((A5+A9+A13)&gt;599,(A9*1.158),0))))</f>
        <v>0</v>
      </c>
      <c r="E9" s="83">
        <f>IF(E5&gt;0,(E5/B5)*B9,0)</f>
        <v>0</v>
      </c>
      <c r="F9" s="84">
        <f>SUM(E20:E32)</f>
        <v>0</v>
      </c>
      <c r="G9" s="6"/>
      <c r="H9" s="6"/>
      <c r="I9" s="6"/>
      <c r="J9" s="6"/>
      <c r="K9" s="6"/>
    </row>
    <row r="10" spans="1:11" ht="15.75" thickBot="1">
      <c r="A10" s="6"/>
      <c r="B10" s="6"/>
      <c r="C10" s="6"/>
      <c r="D10" s="6"/>
      <c r="E10" s="6"/>
      <c r="F10" s="6"/>
      <c r="G10" s="6"/>
      <c r="H10" s="76" t="s">
        <v>19</v>
      </c>
      <c r="I10" s="6"/>
      <c r="J10" s="77" t="s">
        <v>25</v>
      </c>
      <c r="K10" s="6"/>
    </row>
    <row r="11" spans="1:11" ht="16.5" thickBot="1" thickTop="1">
      <c r="A11" s="124" t="s">
        <v>16</v>
      </c>
      <c r="B11" s="124"/>
      <c r="C11" s="6"/>
      <c r="D11" s="118" t="s">
        <v>16</v>
      </c>
      <c r="E11" s="119"/>
      <c r="F11" s="120"/>
      <c r="G11" s="6"/>
      <c r="H11" s="66">
        <f>H5+H8</f>
        <v>0</v>
      </c>
      <c r="I11" s="6"/>
      <c r="J11" s="67">
        <f>J8+H11</f>
        <v>0</v>
      </c>
      <c r="K11" s="6"/>
    </row>
    <row r="12" spans="1:11" ht="16.5" thickBot="1" thickTop="1">
      <c r="A12" s="52" t="s">
        <v>22</v>
      </c>
      <c r="B12" s="52" t="s">
        <v>23</v>
      </c>
      <c r="C12" s="6"/>
      <c r="D12" s="52" t="s">
        <v>12</v>
      </c>
      <c r="E12" s="52" t="s">
        <v>13</v>
      </c>
      <c r="F12" s="52" t="s">
        <v>14</v>
      </c>
      <c r="G12" s="6"/>
      <c r="H12" s="6"/>
      <c r="I12" s="6"/>
      <c r="J12" s="6"/>
      <c r="K12" s="6"/>
    </row>
    <row r="13" spans="1:11" ht="15.75" thickBot="1">
      <c r="A13" s="23">
        <v>0</v>
      </c>
      <c r="B13" s="24">
        <v>0</v>
      </c>
      <c r="C13" s="6"/>
      <c r="D13" s="82">
        <f>IF((A5+A9+A13)&lt;100,(A13*1.399),IF(AND((A5+A9+A13)&gt;99,(A5+A9+A13)&lt;500),(A13*TRUNC(1.278+(500-SUM(A5+A9+A13))*0.0003,3)),IF(AND((A5+A9+A13)&gt;499,(A5+A9+A13)&lt;600),(A13*TRUNC(1.158+(600-(A5+A9+A13))*0.0012,3)),IF((A5+A9+A13)&gt;599,(A13*1.158),0))))</f>
        <v>0</v>
      </c>
      <c r="E13" s="83">
        <f>IF(E5&gt;0,(E5/B5)*B13,0)</f>
        <v>0</v>
      </c>
      <c r="F13" s="84">
        <f>SUM(G20:G32)</f>
        <v>0</v>
      </c>
      <c r="G13" s="6"/>
      <c r="H13" s="6"/>
      <c r="I13" s="6"/>
      <c r="J13" s="65"/>
      <c r="K13" s="6"/>
    </row>
    <row r="14" spans="1:11" ht="15">
      <c r="A14" s="6"/>
      <c r="B14" s="6"/>
      <c r="C14" s="6"/>
      <c r="D14" s="6"/>
      <c r="E14" s="6"/>
      <c r="F14" s="6"/>
      <c r="G14" s="6"/>
      <c r="H14" s="6"/>
      <c r="I14" s="6"/>
      <c r="J14" s="6"/>
      <c r="K14" s="6"/>
    </row>
    <row r="15" spans="1:11" ht="15">
      <c r="A15" s="6"/>
      <c r="B15" s="6"/>
      <c r="C15" s="6"/>
      <c r="D15" s="6"/>
      <c r="E15" s="6"/>
      <c r="F15" s="6"/>
      <c r="G15" s="6"/>
      <c r="H15" s="6"/>
      <c r="I15" s="6"/>
      <c r="J15" s="6"/>
      <c r="K15" s="6"/>
    </row>
    <row r="16" spans="1:11" ht="15">
      <c r="A16" s="6"/>
      <c r="B16" s="6"/>
      <c r="C16" s="6"/>
      <c r="D16" s="6"/>
      <c r="E16" s="6"/>
      <c r="F16" s="6"/>
      <c r="G16" s="6"/>
      <c r="H16" s="6"/>
      <c r="I16" s="6"/>
      <c r="J16" s="6"/>
      <c r="K16" s="6"/>
    </row>
    <row r="17" spans="1:11" ht="15.75" thickBot="1">
      <c r="A17" s="6"/>
      <c r="B17" s="6"/>
      <c r="C17" s="6"/>
      <c r="D17" s="6"/>
      <c r="E17" s="6"/>
      <c r="F17" s="6"/>
      <c r="G17" s="6"/>
      <c r="H17" s="6"/>
      <c r="I17" s="6"/>
      <c r="J17" s="6"/>
      <c r="K17" s="6"/>
    </row>
    <row r="18" spans="1:11" ht="15.75" thickBot="1">
      <c r="A18" s="6"/>
      <c r="B18" s="125" t="s">
        <v>85</v>
      </c>
      <c r="C18" s="126"/>
      <c r="D18" s="127" t="s">
        <v>15</v>
      </c>
      <c r="E18" s="128"/>
      <c r="F18" s="129" t="s">
        <v>16</v>
      </c>
      <c r="G18" s="130"/>
      <c r="H18" s="6"/>
      <c r="I18" s="6"/>
      <c r="J18" s="6"/>
      <c r="K18" s="6"/>
    </row>
    <row r="19" spans="1:31" ht="15.75" thickBot="1">
      <c r="A19" s="6"/>
      <c r="B19" s="47" t="s">
        <v>21</v>
      </c>
      <c r="C19" s="39" t="s">
        <v>39</v>
      </c>
      <c r="D19" s="46" t="s">
        <v>21</v>
      </c>
      <c r="E19" s="40" t="s">
        <v>39</v>
      </c>
      <c r="F19" s="45" t="s">
        <v>21</v>
      </c>
      <c r="G19" s="44" t="s">
        <v>39</v>
      </c>
      <c r="H19" s="6"/>
      <c r="I19" s="6"/>
      <c r="J19" s="6"/>
      <c r="K19" s="6"/>
      <c r="AD19"/>
      <c r="AE19"/>
    </row>
    <row r="20" spans="1:31" ht="15">
      <c r="A20" s="85" t="s">
        <v>40</v>
      </c>
      <c r="B20" s="34">
        <v>0</v>
      </c>
      <c r="C20" s="48">
        <f>B20*0.04</f>
        <v>0</v>
      </c>
      <c r="D20" s="34">
        <v>0</v>
      </c>
      <c r="E20" s="48">
        <f>D20*0.04</f>
        <v>0</v>
      </c>
      <c r="F20" s="34">
        <v>0</v>
      </c>
      <c r="G20" s="48">
        <f>F20*0.04</f>
        <v>0</v>
      </c>
      <c r="H20" s="121" t="s">
        <v>95</v>
      </c>
      <c r="I20" s="6"/>
      <c r="J20" s="6"/>
      <c r="K20" s="6"/>
      <c r="AD20"/>
      <c r="AE20"/>
    </row>
    <row r="21" spans="1:31" ht="15.75" thickBot="1">
      <c r="A21" s="86" t="s">
        <v>41</v>
      </c>
      <c r="B21" s="36">
        <v>0</v>
      </c>
      <c r="C21" s="49">
        <f>B21*0.06</f>
        <v>0</v>
      </c>
      <c r="D21" s="36">
        <v>0</v>
      </c>
      <c r="E21" s="49">
        <f>D21*0.06</f>
        <v>0</v>
      </c>
      <c r="F21" s="36">
        <v>0</v>
      </c>
      <c r="G21" s="49">
        <f>F21*0.06</f>
        <v>0</v>
      </c>
      <c r="H21" s="122"/>
      <c r="I21" s="6"/>
      <c r="J21" s="6"/>
      <c r="K21" s="6"/>
      <c r="AD21"/>
      <c r="AE21"/>
    </row>
    <row r="22" spans="1:31" ht="15.75" thickBot="1">
      <c r="A22" s="87" t="s">
        <v>42</v>
      </c>
      <c r="B22" s="38">
        <v>0</v>
      </c>
      <c r="C22" s="50">
        <f>B22*0.115</f>
        <v>0</v>
      </c>
      <c r="D22" s="38">
        <v>0</v>
      </c>
      <c r="E22" s="50">
        <f>D22*0.115</f>
        <v>0</v>
      </c>
      <c r="F22" s="38">
        <v>0</v>
      </c>
      <c r="G22" s="50">
        <f>F22*0.115</f>
        <v>0</v>
      </c>
      <c r="H22" s="92" t="s">
        <v>96</v>
      </c>
      <c r="I22" s="6"/>
      <c r="J22" s="6"/>
      <c r="K22" s="6"/>
      <c r="AD22"/>
      <c r="AE22"/>
    </row>
    <row r="23" spans="1:31" ht="15">
      <c r="A23" s="88" t="s">
        <v>43</v>
      </c>
      <c r="B23" s="34">
        <v>0</v>
      </c>
      <c r="C23" s="48">
        <f>B23*4.771</f>
        <v>0</v>
      </c>
      <c r="D23" s="34">
        <v>0</v>
      </c>
      <c r="E23" s="48">
        <f>D23*4.771</f>
        <v>0</v>
      </c>
      <c r="F23" s="34">
        <v>0</v>
      </c>
      <c r="G23" s="48">
        <f>F23*4.771</f>
        <v>0</v>
      </c>
      <c r="H23" s="111" t="s">
        <v>97</v>
      </c>
      <c r="I23" s="6"/>
      <c r="J23" s="6"/>
      <c r="K23" s="6"/>
      <c r="AD23"/>
      <c r="AE23"/>
    </row>
    <row r="24" spans="1:31" ht="15">
      <c r="A24" s="89" t="s">
        <v>44</v>
      </c>
      <c r="B24" s="35">
        <v>0</v>
      </c>
      <c r="C24" s="51">
        <f>B24*6.024</f>
        <v>0</v>
      </c>
      <c r="D24" s="35">
        <v>0</v>
      </c>
      <c r="E24" s="51">
        <f>D24*6.024</f>
        <v>0</v>
      </c>
      <c r="F24" s="35">
        <v>0</v>
      </c>
      <c r="G24" s="51">
        <f>F24*6.024</f>
        <v>0</v>
      </c>
      <c r="H24" s="112"/>
      <c r="I24" s="6"/>
      <c r="J24" s="6"/>
      <c r="K24" s="6"/>
      <c r="AD24"/>
      <c r="AE24"/>
    </row>
    <row r="25" spans="1:31" ht="15">
      <c r="A25" s="89" t="s">
        <v>45</v>
      </c>
      <c r="B25" s="35">
        <v>0</v>
      </c>
      <c r="C25" s="51">
        <f>B25*5.833</f>
        <v>0</v>
      </c>
      <c r="D25" s="35">
        <v>0</v>
      </c>
      <c r="E25" s="51">
        <f>D25*5.833</f>
        <v>0</v>
      </c>
      <c r="F25" s="35">
        <v>0</v>
      </c>
      <c r="G25" s="51">
        <f>F25*5.833</f>
        <v>0</v>
      </c>
      <c r="H25" s="112"/>
      <c r="I25" s="6"/>
      <c r="J25" s="6"/>
      <c r="K25" s="6"/>
      <c r="AD25"/>
      <c r="AE25"/>
    </row>
    <row r="26" spans="1:31" ht="15">
      <c r="A26" s="90" t="s">
        <v>46</v>
      </c>
      <c r="B26" s="35">
        <v>0</v>
      </c>
      <c r="C26" s="51">
        <f>B26*7.947</f>
        <v>0</v>
      </c>
      <c r="D26" s="35">
        <v>0</v>
      </c>
      <c r="E26" s="51">
        <f>D26*7.947</f>
        <v>0</v>
      </c>
      <c r="F26" s="35">
        <v>0</v>
      </c>
      <c r="G26" s="51">
        <f>F26*7.947</f>
        <v>0</v>
      </c>
      <c r="H26" s="112"/>
      <c r="I26" s="6"/>
      <c r="J26" s="6"/>
      <c r="K26" s="6"/>
      <c r="AD26"/>
      <c r="AE26"/>
    </row>
    <row r="27" spans="1:31" ht="15">
      <c r="A27" s="90" t="s">
        <v>47</v>
      </c>
      <c r="B27" s="35">
        <v>0</v>
      </c>
      <c r="C27" s="51">
        <f>B27*3.158</f>
        <v>0</v>
      </c>
      <c r="D27" s="35">
        <v>0</v>
      </c>
      <c r="E27" s="51">
        <f>D27*3.158</f>
        <v>0</v>
      </c>
      <c r="F27" s="35">
        <v>0</v>
      </c>
      <c r="G27" s="51">
        <f>F27*3.158</f>
        <v>0</v>
      </c>
      <c r="H27" s="112"/>
      <c r="I27" s="6"/>
      <c r="J27" s="6"/>
      <c r="K27" s="6"/>
      <c r="AD27"/>
      <c r="AE27"/>
    </row>
    <row r="28" spans="1:31" ht="15">
      <c r="A28" s="90" t="s">
        <v>48</v>
      </c>
      <c r="B28" s="35">
        <v>0</v>
      </c>
      <c r="C28" s="51">
        <f>B28*6.773</f>
        <v>0</v>
      </c>
      <c r="D28" s="35">
        <v>0</v>
      </c>
      <c r="E28" s="51">
        <f>D28*6.773</f>
        <v>0</v>
      </c>
      <c r="F28" s="35">
        <v>0</v>
      </c>
      <c r="G28" s="51">
        <f>F28*6.773</f>
        <v>0</v>
      </c>
      <c r="H28" s="112"/>
      <c r="I28" s="6"/>
      <c r="J28" s="6"/>
      <c r="K28" s="6"/>
      <c r="AD28"/>
      <c r="AE28"/>
    </row>
    <row r="29" spans="1:31" ht="15">
      <c r="A29" s="89" t="s">
        <v>49</v>
      </c>
      <c r="B29" s="35">
        <v>0</v>
      </c>
      <c r="C29" s="51">
        <f>B29*0.003</f>
        <v>0</v>
      </c>
      <c r="D29" s="35">
        <v>0</v>
      </c>
      <c r="E29" s="51">
        <f>D29*0.003</f>
        <v>0</v>
      </c>
      <c r="F29" s="35">
        <v>0</v>
      </c>
      <c r="G29" s="51">
        <f>F29*0.003</f>
        <v>0</v>
      </c>
      <c r="H29" s="112"/>
      <c r="I29" s="6"/>
      <c r="J29" s="6"/>
      <c r="K29" s="6"/>
      <c r="AD29"/>
      <c r="AE29"/>
    </row>
    <row r="30" spans="1:31" ht="15">
      <c r="A30" s="90" t="s">
        <v>50</v>
      </c>
      <c r="B30" s="35">
        <v>0</v>
      </c>
      <c r="C30" s="51">
        <f>B30*4.822</f>
        <v>0</v>
      </c>
      <c r="D30" s="35">
        <v>0</v>
      </c>
      <c r="E30" s="51">
        <f>D30*4.822</f>
        <v>0</v>
      </c>
      <c r="F30" s="35">
        <v>0</v>
      </c>
      <c r="G30" s="51">
        <f>F30*4.822</f>
        <v>0</v>
      </c>
      <c r="H30" s="112"/>
      <c r="I30" s="6"/>
      <c r="J30" s="6"/>
      <c r="K30" s="6"/>
      <c r="AD30"/>
      <c r="AE30"/>
    </row>
    <row r="31" spans="1:31" ht="15">
      <c r="A31" s="90" t="s">
        <v>51</v>
      </c>
      <c r="B31" s="35">
        <v>0</v>
      </c>
      <c r="C31" s="51">
        <f>B31*4.421</f>
        <v>0</v>
      </c>
      <c r="D31" s="35">
        <v>0</v>
      </c>
      <c r="E31" s="51">
        <f>D31*4.421</f>
        <v>0</v>
      </c>
      <c r="F31" s="35">
        <v>0</v>
      </c>
      <c r="G31" s="51">
        <f>F31*4.421</f>
        <v>0</v>
      </c>
      <c r="H31" s="112"/>
      <c r="I31" s="6"/>
      <c r="J31" s="6"/>
      <c r="K31" s="6"/>
      <c r="AD31"/>
      <c r="AE31"/>
    </row>
    <row r="32" spans="1:31" ht="15.75" thickBot="1">
      <c r="A32" s="91" t="s">
        <v>52</v>
      </c>
      <c r="B32" s="36">
        <v>0</v>
      </c>
      <c r="C32" s="49">
        <f>B32*4.806</f>
        <v>0</v>
      </c>
      <c r="D32" s="36">
        <v>0</v>
      </c>
      <c r="E32" s="49">
        <f>D32*4.806</f>
        <v>0</v>
      </c>
      <c r="F32" s="36">
        <v>0</v>
      </c>
      <c r="G32" s="49">
        <f>F32*4.806</f>
        <v>0</v>
      </c>
      <c r="H32" s="113"/>
      <c r="I32" s="6"/>
      <c r="J32" s="6"/>
      <c r="K32" s="6"/>
      <c r="AD32"/>
      <c r="AE32"/>
    </row>
    <row r="33" spans="1:11" ht="15">
      <c r="A33" s="6"/>
      <c r="B33" s="6"/>
      <c r="C33" s="6"/>
      <c r="D33" s="6"/>
      <c r="E33" s="6"/>
      <c r="F33" s="6"/>
      <c r="G33" s="6"/>
      <c r="H33" s="6"/>
      <c r="I33" s="6"/>
      <c r="J33" s="6"/>
      <c r="K33" s="6"/>
    </row>
    <row r="34" s="6" customFormat="1" ht="15"/>
    <row r="35" s="6" customFormat="1" ht="15"/>
    <row r="36" s="6" customFormat="1" ht="15"/>
    <row r="37" s="6" customFormat="1" ht="15"/>
    <row r="38" s="6" customFormat="1" ht="15"/>
    <row r="39" s="6" customFormat="1" ht="15"/>
    <row r="40" s="6" customFormat="1" ht="15"/>
    <row r="41" s="6" customFormat="1" ht="15"/>
    <row r="42" s="6" customFormat="1" ht="15"/>
    <row r="43" s="6" customFormat="1" ht="15"/>
    <row r="44" s="6" customFormat="1" ht="15"/>
    <row r="45" s="6" customFormat="1" ht="15"/>
    <row r="46" s="6" customFormat="1" ht="15"/>
    <row r="47" s="6" customFormat="1" ht="15"/>
    <row r="48" s="6" customFormat="1" ht="15"/>
    <row r="49" s="6" customFormat="1" ht="15"/>
    <row r="50" s="6" customFormat="1" ht="15"/>
    <row r="51" s="6" customFormat="1" ht="15"/>
    <row r="52" s="6" customFormat="1" ht="15"/>
    <row r="53" s="6" customFormat="1" ht="15"/>
    <row r="54" s="6" customFormat="1" ht="15"/>
    <row r="55" s="6" customFormat="1" ht="15"/>
    <row r="56" s="6" customFormat="1" ht="15"/>
    <row r="57" s="6" customFormat="1" ht="15"/>
    <row r="58" s="6" customFormat="1" ht="15"/>
    <row r="59" s="6" customFormat="1" ht="15"/>
    <row r="60" s="6" customFormat="1" ht="15"/>
    <row r="61" s="6" customFormat="1" ht="15"/>
    <row r="62" s="6" customFormat="1" ht="15"/>
    <row r="63" s="6" customFormat="1" ht="15"/>
    <row r="64" s="6" customFormat="1" ht="15"/>
    <row r="65" s="6" customFormat="1" ht="15"/>
    <row r="66" s="6" customFormat="1" ht="15"/>
    <row r="67" s="6" customFormat="1" ht="15"/>
    <row r="68" s="6" customFormat="1" ht="15"/>
    <row r="69" s="6" customFormat="1" ht="15"/>
    <row r="70" s="6" customFormat="1" ht="15"/>
    <row r="71" s="6" customFormat="1" ht="15"/>
    <row r="72" s="6" customFormat="1" ht="15"/>
    <row r="73" s="6" customFormat="1" ht="15"/>
    <row r="74" s="6" customFormat="1" ht="15"/>
    <row r="75" s="6" customFormat="1" ht="15"/>
    <row r="76" s="6" customFormat="1" ht="15"/>
    <row r="77" s="6" customFormat="1" ht="15"/>
    <row r="78" s="6" customFormat="1" ht="15"/>
    <row r="79" s="6" customFormat="1" ht="15"/>
    <row r="80" s="6" customFormat="1" ht="15"/>
    <row r="81" s="6" customFormat="1" ht="15"/>
    <row r="82" s="6" customFormat="1" ht="15"/>
    <row r="83" s="6" customFormat="1" ht="15"/>
    <row r="84" s="6" customFormat="1" ht="15"/>
    <row r="85" s="6" customFormat="1" ht="15"/>
    <row r="86" s="6" customFormat="1" ht="15"/>
    <row r="87" s="6" customFormat="1" ht="15"/>
    <row r="88" s="6" customFormat="1" ht="15"/>
    <row r="89" s="6" customFormat="1" ht="15"/>
    <row r="90" s="6" customFormat="1" ht="15"/>
    <row r="91" s="6" customFormat="1" ht="15"/>
    <row r="92" s="6" customFormat="1" ht="15"/>
    <row r="93" s="6" customFormat="1" ht="15"/>
    <row r="94" s="6" customFormat="1" ht="15"/>
    <row r="95" s="6" customFormat="1" ht="15"/>
    <row r="96" s="6" customFormat="1" ht="15"/>
    <row r="97" s="6" customFormat="1" ht="15"/>
    <row r="98" s="6" customFormat="1" ht="15"/>
    <row r="99" s="6" customFormat="1" ht="15"/>
  </sheetData>
  <sheetProtection/>
  <mergeCells count="14">
    <mergeCell ref="H23:H32"/>
    <mergeCell ref="A11:B11"/>
    <mergeCell ref="D11:F11"/>
    <mergeCell ref="B18:C18"/>
    <mergeCell ref="D18:E18"/>
    <mergeCell ref="F18:G18"/>
    <mergeCell ref="H20:H21"/>
    <mergeCell ref="A2:B2"/>
    <mergeCell ref="D2:F2"/>
    <mergeCell ref="J2:K2"/>
    <mergeCell ref="A3:B3"/>
    <mergeCell ref="D3:F3"/>
    <mergeCell ref="A7:B7"/>
    <mergeCell ref="D7:F7"/>
  </mergeCells>
  <conditionalFormatting sqref="C20:C32">
    <cfRule type="cellIs" priority="3" dxfId="36" operator="greaterThan" stopIfTrue="1">
      <formula>0.00001</formula>
    </cfRule>
  </conditionalFormatting>
  <conditionalFormatting sqref="E20:E32">
    <cfRule type="cellIs" priority="2" dxfId="36" operator="greaterThan" stopIfTrue="1">
      <formula>0.00001</formula>
    </cfRule>
  </conditionalFormatting>
  <conditionalFormatting sqref="G20:G32">
    <cfRule type="cellIs" priority="1" dxfId="36" operator="greaterThan" stopIfTrue="1">
      <formula>0.00001</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E33"/>
  <sheetViews>
    <sheetView showGridLines="0" zoomScalePageLayoutView="0" workbookViewId="0" topLeftCell="A1">
      <selection activeCell="H5" sqref="H5"/>
    </sheetView>
  </sheetViews>
  <sheetFormatPr defaultColWidth="9.140625" defaultRowHeight="15"/>
  <cols>
    <col min="1" max="1" width="19.8515625" style="0" bestFit="1" customWidth="1"/>
    <col min="2" max="2" width="18.57421875" style="0" customWidth="1"/>
    <col min="3" max="3" width="17.00390625" style="0" customWidth="1"/>
    <col min="4" max="4" width="19.421875" style="0" customWidth="1"/>
    <col min="5" max="5" width="18.28125" style="0" customWidth="1"/>
    <col min="6" max="6" width="17.28125" style="0" customWidth="1"/>
    <col min="7" max="7" width="19.421875" style="0" customWidth="1"/>
    <col min="8" max="8" width="26.8515625" style="0" bestFit="1" customWidth="1"/>
    <col min="9" max="9" width="8.140625" style="0" customWidth="1"/>
    <col min="10" max="10" width="23.00390625" style="0" bestFit="1" customWidth="1"/>
    <col min="11" max="11" width="18.57421875" style="0" bestFit="1" customWidth="1"/>
    <col min="12" max="31" width="9.140625" style="6" customWidth="1"/>
  </cols>
  <sheetData>
    <row r="1" spans="1:11" ht="15">
      <c r="A1" s="6"/>
      <c r="B1" s="6"/>
      <c r="C1" s="6"/>
      <c r="D1" s="6"/>
      <c r="E1" s="6"/>
      <c r="F1" s="6"/>
      <c r="G1" s="6"/>
      <c r="H1" s="6"/>
      <c r="I1" s="6"/>
      <c r="J1" s="6"/>
      <c r="K1" s="6"/>
    </row>
    <row r="2" spans="1:11" ht="15">
      <c r="A2" s="115" t="s">
        <v>98</v>
      </c>
      <c r="B2" s="115"/>
      <c r="C2" s="6"/>
      <c r="D2" s="115" t="s">
        <v>98</v>
      </c>
      <c r="E2" s="115"/>
      <c r="F2" s="115"/>
      <c r="G2" s="6"/>
      <c r="H2" s="64" t="s">
        <v>99</v>
      </c>
      <c r="I2" s="6"/>
      <c r="J2" s="114" t="s">
        <v>20</v>
      </c>
      <c r="K2" s="114"/>
    </row>
    <row r="3" spans="1:11" ht="15">
      <c r="A3" s="116" t="s">
        <v>11</v>
      </c>
      <c r="B3" s="116"/>
      <c r="C3" s="6"/>
      <c r="D3" s="116" t="s">
        <v>86</v>
      </c>
      <c r="E3" s="116"/>
      <c r="F3" s="116"/>
      <c r="G3" s="6"/>
      <c r="H3" s="78" t="s">
        <v>17</v>
      </c>
      <c r="I3" s="75"/>
      <c r="J3" s="79" t="s">
        <v>22</v>
      </c>
      <c r="K3" s="80" t="s">
        <v>23</v>
      </c>
    </row>
    <row r="4" spans="1:11" ht="15.75" thickBot="1">
      <c r="A4" s="22" t="s">
        <v>22</v>
      </c>
      <c r="B4" s="22" t="s">
        <v>23</v>
      </c>
      <c r="C4" s="6"/>
      <c r="D4" s="22" t="s">
        <v>12</v>
      </c>
      <c r="E4" s="22" t="s">
        <v>13</v>
      </c>
      <c r="F4" s="22" t="s">
        <v>14</v>
      </c>
      <c r="G4" s="6"/>
      <c r="H4" s="29">
        <f>SUM(D5:F5)+(SUM(D9:F9)*0.95)+(SUM(D13:F13)*(0.85))</f>
        <v>0</v>
      </c>
      <c r="I4" s="6"/>
      <c r="J4" s="41">
        <f>SUM(A5+A9+A13)</f>
        <v>0</v>
      </c>
      <c r="K4" s="107">
        <f>SUM(B5+B9+B13)</f>
        <v>0</v>
      </c>
    </row>
    <row r="5" spans="1:11" ht="15.75" thickBot="1">
      <c r="A5" s="23">
        <v>0</v>
      </c>
      <c r="B5" s="24">
        <v>0</v>
      </c>
      <c r="C5" s="6"/>
      <c r="D5" s="82">
        <f>IF((A5+A9+A13)&lt;100,(A5*1.399),IF(AND((A5+A9+A13)&gt;99,(A5+A9+A13)&lt;500),(A5*TRUNC(1.278+(500-SUM(A5+A9+A13))*0.0003,3)),IF(AND((A5+A9+A13)&gt;499,(A5+A9+A13)&lt;600),(A5*TRUNC(1.158+(600-(A5+A9+A13))*0.0012,3)),IF((A5+A9+A13)&gt;599,(A5*1.158),0))))</f>
        <v>0</v>
      </c>
      <c r="E5" s="83">
        <f>IF((B5+B9+B13)&lt;100,(B5*1.559),IF(AND((B5+B9+B13)&gt;99,(B5+B9+B13)&lt;500),(B5*TRUNC(1.398+(500-SUM(B5+B9+B13))*0.0004,3)),IF(AND((B5+B9+B13)&gt;499,(B5+B9+B13)&lt;600),(B5*TRUNC(1.268+(600-(B5+B9+B13))*0.0013,3)),IF((B5+B9+B13)&gt;599,(B5*1.268),0))))</f>
        <v>0</v>
      </c>
      <c r="F5" s="84">
        <f>SUM(C20:C32)</f>
        <v>0</v>
      </c>
      <c r="G5" s="6"/>
      <c r="H5" s="28">
        <f>H4*4150.43</f>
        <v>0</v>
      </c>
      <c r="I5" s="6"/>
      <c r="J5" s="42">
        <f>J4*1843.14</f>
        <v>0</v>
      </c>
      <c r="K5" s="42">
        <f>K4*2148.15</f>
        <v>0</v>
      </c>
    </row>
    <row r="6" spans="1:11" ht="15">
      <c r="A6" s="6"/>
      <c r="B6" s="6"/>
      <c r="C6" s="6"/>
      <c r="D6" s="6"/>
      <c r="E6" s="6"/>
      <c r="F6" s="6"/>
      <c r="G6" s="6"/>
      <c r="H6" s="6"/>
      <c r="I6" s="6"/>
      <c r="J6" s="6"/>
      <c r="K6" s="6"/>
    </row>
    <row r="7" spans="1:11" ht="15.75" thickBot="1">
      <c r="A7" s="123" t="s">
        <v>15</v>
      </c>
      <c r="B7" s="123"/>
      <c r="C7" s="6"/>
      <c r="D7" s="117" t="s">
        <v>15</v>
      </c>
      <c r="E7" s="117"/>
      <c r="F7" s="117"/>
      <c r="G7" s="6"/>
      <c r="H7" s="81" t="s">
        <v>18</v>
      </c>
      <c r="I7" s="6"/>
      <c r="J7" s="76" t="s">
        <v>24</v>
      </c>
      <c r="K7" s="6"/>
    </row>
    <row r="8" spans="1:11" ht="15.75" thickBot="1">
      <c r="A8" s="21" t="s">
        <v>22</v>
      </c>
      <c r="B8" s="21" t="s">
        <v>23</v>
      </c>
      <c r="C8" s="6"/>
      <c r="D8" s="20" t="s">
        <v>12</v>
      </c>
      <c r="E8" s="20" t="s">
        <v>13</v>
      </c>
      <c r="F8" s="20" t="s">
        <v>14</v>
      </c>
      <c r="G8" s="6"/>
      <c r="H8" s="43">
        <v>0</v>
      </c>
      <c r="I8" s="6"/>
      <c r="J8" s="66">
        <f>J5+K5</f>
        <v>0</v>
      </c>
      <c r="K8" s="6"/>
    </row>
    <row r="9" spans="1:11" ht="15.75" thickBot="1">
      <c r="A9" s="23">
        <v>0</v>
      </c>
      <c r="B9" s="24">
        <v>0</v>
      </c>
      <c r="C9" s="6"/>
      <c r="D9" s="82">
        <f>IF((A5+A9+A13)&lt;100,(A9*1.399),IF(AND((A5+A9+A13)&gt;99,(A5+A9+A13)&lt;500),(A9*TRUNC(1.278+(500-SUM(A5+A9+A13))*0.0003,3)),IF(AND((A5+A9+A13)&gt;499,(A5+A9+A13)&lt;600),(A9*TRUNC(1.158+(600-(A5+A9+A13))*0.0012,3)),IF((A5+A9+A13)&gt;599,(A9*1.158),0))))</f>
        <v>0</v>
      </c>
      <c r="E9" s="83">
        <f>IF(E5&gt;0,(E5/B5)*B9,0)</f>
        <v>0</v>
      </c>
      <c r="F9" s="84">
        <f>SUM(E20:E32)</f>
        <v>0</v>
      </c>
      <c r="G9" s="6"/>
      <c r="H9" s="6"/>
      <c r="I9" s="6"/>
      <c r="J9" s="6"/>
      <c r="K9" s="6"/>
    </row>
    <row r="10" spans="1:11" ht="15.75" thickBot="1">
      <c r="A10" s="6"/>
      <c r="B10" s="6"/>
      <c r="C10" s="6"/>
      <c r="D10" s="6"/>
      <c r="E10" s="6"/>
      <c r="F10" s="6"/>
      <c r="G10" s="6"/>
      <c r="H10" s="76" t="s">
        <v>19</v>
      </c>
      <c r="I10" s="6"/>
      <c r="J10" s="77" t="s">
        <v>25</v>
      </c>
      <c r="K10" s="6"/>
    </row>
    <row r="11" spans="1:11" ht="16.5" thickBot="1" thickTop="1">
      <c r="A11" s="124" t="s">
        <v>16</v>
      </c>
      <c r="B11" s="124"/>
      <c r="C11" s="6"/>
      <c r="D11" s="118" t="s">
        <v>16</v>
      </c>
      <c r="E11" s="119"/>
      <c r="F11" s="120"/>
      <c r="G11" s="6"/>
      <c r="H11" s="66">
        <f>H5+H8</f>
        <v>0</v>
      </c>
      <c r="I11" s="6"/>
      <c r="J11" s="67">
        <f>J8+H11</f>
        <v>0</v>
      </c>
      <c r="K11" s="6"/>
    </row>
    <row r="12" spans="1:11" ht="16.5" thickBot="1" thickTop="1">
      <c r="A12" s="52" t="s">
        <v>22</v>
      </c>
      <c r="B12" s="52" t="s">
        <v>23</v>
      </c>
      <c r="C12" s="6"/>
      <c r="D12" s="52" t="s">
        <v>12</v>
      </c>
      <c r="E12" s="52" t="s">
        <v>13</v>
      </c>
      <c r="F12" s="52" t="s">
        <v>14</v>
      </c>
      <c r="G12" s="6"/>
      <c r="H12" s="6"/>
      <c r="I12" s="6"/>
      <c r="J12" s="6"/>
      <c r="K12" s="6"/>
    </row>
    <row r="13" spans="1:11" ht="15.75" thickBot="1">
      <c r="A13" s="23">
        <v>0</v>
      </c>
      <c r="B13" s="24">
        <v>0</v>
      </c>
      <c r="C13" s="6"/>
      <c r="D13" s="82">
        <f>IF((A5+A9+A13)&lt;100,(A13*1.399),IF(AND((A5+A9+A13)&gt;99,(A5+A9+A13)&lt;500),(A13*TRUNC(1.278+(500-SUM(A5+A9+A13))*0.0003,3)),IF(AND((A5+A9+A13)&gt;499,(A5+A9+A13)&lt;600),(A13*TRUNC(1.158+(600-(A5+A9+A13))*0.0012,3)),IF((A5+A9+A13)&gt;599,(A13*1.158),0))))</f>
        <v>0</v>
      </c>
      <c r="E13" s="83">
        <f>IF(E5&gt;0,(E5/B5)*B13,0)</f>
        <v>0</v>
      </c>
      <c r="F13" s="84">
        <f>SUM(G20:G32)</f>
        <v>0</v>
      </c>
      <c r="G13" s="6"/>
      <c r="H13" s="6"/>
      <c r="I13" s="6"/>
      <c r="J13" s="65"/>
      <c r="K13" s="6"/>
    </row>
    <row r="14" spans="1:11" ht="15">
      <c r="A14" s="6"/>
      <c r="B14" s="6"/>
      <c r="C14" s="6"/>
      <c r="D14" s="6"/>
      <c r="E14" s="6"/>
      <c r="F14" s="6"/>
      <c r="G14" s="6"/>
      <c r="H14" s="6"/>
      <c r="I14" s="6"/>
      <c r="J14" s="6"/>
      <c r="K14" s="6"/>
    </row>
    <row r="15" spans="1:11" ht="15">
      <c r="A15" s="6"/>
      <c r="B15" s="6"/>
      <c r="C15" s="6"/>
      <c r="D15" s="6"/>
      <c r="E15" s="6"/>
      <c r="F15" s="6"/>
      <c r="G15" s="6"/>
      <c r="H15" s="6"/>
      <c r="I15" s="6"/>
      <c r="J15" s="6"/>
      <c r="K15" s="6"/>
    </row>
    <row r="16" spans="1:11" ht="15">
      <c r="A16" s="6"/>
      <c r="B16" s="6"/>
      <c r="C16" s="6"/>
      <c r="D16" s="6"/>
      <c r="E16" s="6"/>
      <c r="F16" s="6"/>
      <c r="G16" s="6"/>
      <c r="H16" s="6"/>
      <c r="I16" s="6"/>
      <c r="J16" s="6"/>
      <c r="K16" s="6"/>
    </row>
    <row r="17" spans="1:11" ht="15.75" thickBot="1">
      <c r="A17" s="6"/>
      <c r="B17" s="6"/>
      <c r="C17" s="6"/>
      <c r="D17" s="6"/>
      <c r="E17" s="6"/>
      <c r="F17" s="6"/>
      <c r="G17" s="6"/>
      <c r="H17" s="6"/>
      <c r="I17" s="6"/>
      <c r="J17" s="6"/>
      <c r="K17" s="6"/>
    </row>
    <row r="18" spans="1:11" ht="15.75" thickBot="1">
      <c r="A18" s="6"/>
      <c r="B18" s="125" t="s">
        <v>85</v>
      </c>
      <c r="C18" s="126"/>
      <c r="D18" s="127" t="s">
        <v>15</v>
      </c>
      <c r="E18" s="128"/>
      <c r="F18" s="129" t="s">
        <v>16</v>
      </c>
      <c r="G18" s="130"/>
      <c r="H18" s="6"/>
      <c r="I18" s="6"/>
      <c r="J18" s="6"/>
      <c r="K18" s="6"/>
    </row>
    <row r="19" spans="1:31" ht="15.75" thickBot="1">
      <c r="A19" s="6"/>
      <c r="B19" s="47" t="s">
        <v>21</v>
      </c>
      <c r="C19" s="39" t="s">
        <v>39</v>
      </c>
      <c r="D19" s="46" t="s">
        <v>21</v>
      </c>
      <c r="E19" s="40" t="s">
        <v>39</v>
      </c>
      <c r="F19" s="45" t="s">
        <v>21</v>
      </c>
      <c r="G19" s="44" t="s">
        <v>39</v>
      </c>
      <c r="H19" s="6"/>
      <c r="I19" s="6"/>
      <c r="J19" s="6"/>
      <c r="K19" s="6"/>
      <c r="AD19"/>
      <c r="AE19"/>
    </row>
    <row r="20" spans="1:31" ht="15">
      <c r="A20" s="85" t="s">
        <v>40</v>
      </c>
      <c r="B20" s="34">
        <v>0</v>
      </c>
      <c r="C20" s="48">
        <f>B20*0.04</f>
        <v>0</v>
      </c>
      <c r="D20" s="34">
        <v>0</v>
      </c>
      <c r="E20" s="48">
        <f>D20*0.04</f>
        <v>0</v>
      </c>
      <c r="F20" s="34">
        <v>0</v>
      </c>
      <c r="G20" s="48">
        <f>F20*0.04</f>
        <v>0</v>
      </c>
      <c r="H20" s="121" t="s">
        <v>95</v>
      </c>
      <c r="I20" s="6"/>
      <c r="J20" s="6"/>
      <c r="K20" s="6"/>
      <c r="AD20"/>
      <c r="AE20"/>
    </row>
    <row r="21" spans="1:31" ht="15.75" thickBot="1">
      <c r="A21" s="86" t="s">
        <v>41</v>
      </c>
      <c r="B21" s="36">
        <v>0</v>
      </c>
      <c r="C21" s="49">
        <f>B21*0.06</f>
        <v>0</v>
      </c>
      <c r="D21" s="36">
        <v>0</v>
      </c>
      <c r="E21" s="49">
        <f>D21*0.06</f>
        <v>0</v>
      </c>
      <c r="F21" s="36">
        <v>0</v>
      </c>
      <c r="G21" s="49">
        <f>F21*0.06</f>
        <v>0</v>
      </c>
      <c r="H21" s="122"/>
      <c r="I21" s="6"/>
      <c r="J21" s="6"/>
      <c r="K21" s="6"/>
      <c r="AD21"/>
      <c r="AE21"/>
    </row>
    <row r="22" spans="1:31" ht="15.75" thickBot="1">
      <c r="A22" s="87" t="s">
        <v>42</v>
      </c>
      <c r="B22" s="38">
        <v>0</v>
      </c>
      <c r="C22" s="50">
        <f>B22*0.115</f>
        <v>0</v>
      </c>
      <c r="D22" s="38">
        <v>0</v>
      </c>
      <c r="E22" s="50">
        <f>D22*0.115</f>
        <v>0</v>
      </c>
      <c r="F22" s="38">
        <v>0</v>
      </c>
      <c r="G22" s="50">
        <f>F22*0.115</f>
        <v>0</v>
      </c>
      <c r="H22" s="92" t="s">
        <v>96</v>
      </c>
      <c r="I22" s="6"/>
      <c r="J22" s="6"/>
      <c r="K22" s="6"/>
      <c r="AD22"/>
      <c r="AE22"/>
    </row>
    <row r="23" spans="1:31" ht="15">
      <c r="A23" s="88" t="s">
        <v>43</v>
      </c>
      <c r="B23" s="34">
        <v>0</v>
      </c>
      <c r="C23" s="48">
        <f>B23*4.771</f>
        <v>0</v>
      </c>
      <c r="D23" s="34">
        <v>0</v>
      </c>
      <c r="E23" s="48">
        <f>D23*4.771</f>
        <v>0</v>
      </c>
      <c r="F23" s="34">
        <v>0</v>
      </c>
      <c r="G23" s="48">
        <f>F23*4.771</f>
        <v>0</v>
      </c>
      <c r="H23" s="111" t="s">
        <v>97</v>
      </c>
      <c r="I23" s="6"/>
      <c r="J23" s="6"/>
      <c r="K23" s="6"/>
      <c r="AD23"/>
      <c r="AE23"/>
    </row>
    <row r="24" spans="1:31" ht="15">
      <c r="A24" s="89" t="s">
        <v>44</v>
      </c>
      <c r="B24" s="35">
        <v>0</v>
      </c>
      <c r="C24" s="51">
        <f>B24*6.024</f>
        <v>0</v>
      </c>
      <c r="D24" s="35">
        <v>0</v>
      </c>
      <c r="E24" s="51">
        <f>D24*6.024</f>
        <v>0</v>
      </c>
      <c r="F24" s="35">
        <v>0</v>
      </c>
      <c r="G24" s="51">
        <f>F24*6.024</f>
        <v>0</v>
      </c>
      <c r="H24" s="112"/>
      <c r="I24" s="6"/>
      <c r="J24" s="6"/>
      <c r="K24" s="6"/>
      <c r="AD24"/>
      <c r="AE24"/>
    </row>
    <row r="25" spans="1:31" ht="15">
      <c r="A25" s="89" t="s">
        <v>45</v>
      </c>
      <c r="B25" s="35">
        <v>0</v>
      </c>
      <c r="C25" s="51">
        <f>B25*5.833</f>
        <v>0</v>
      </c>
      <c r="D25" s="35">
        <v>0</v>
      </c>
      <c r="E25" s="51">
        <f>D25*5.833</f>
        <v>0</v>
      </c>
      <c r="F25" s="35">
        <v>0</v>
      </c>
      <c r="G25" s="51">
        <f>F25*5.833</f>
        <v>0</v>
      </c>
      <c r="H25" s="112"/>
      <c r="I25" s="6"/>
      <c r="J25" s="6"/>
      <c r="K25" s="6"/>
      <c r="AD25"/>
      <c r="AE25"/>
    </row>
    <row r="26" spans="1:31" ht="15">
      <c r="A26" s="90" t="s">
        <v>46</v>
      </c>
      <c r="B26" s="35">
        <v>0</v>
      </c>
      <c r="C26" s="51">
        <f>B26*7.947</f>
        <v>0</v>
      </c>
      <c r="D26" s="35">
        <v>0</v>
      </c>
      <c r="E26" s="51">
        <f>D26*7.947</f>
        <v>0</v>
      </c>
      <c r="F26" s="35">
        <v>0</v>
      </c>
      <c r="G26" s="51">
        <f>F26*7.947</f>
        <v>0</v>
      </c>
      <c r="H26" s="112"/>
      <c r="I26" s="6"/>
      <c r="J26" s="6"/>
      <c r="K26" s="6"/>
      <c r="AD26"/>
      <c r="AE26"/>
    </row>
    <row r="27" spans="1:31" ht="15">
      <c r="A27" s="90" t="s">
        <v>47</v>
      </c>
      <c r="B27" s="35">
        <v>0</v>
      </c>
      <c r="C27" s="51">
        <f>B27*3.158</f>
        <v>0</v>
      </c>
      <c r="D27" s="35">
        <v>0</v>
      </c>
      <c r="E27" s="51">
        <f>D27*3.158</f>
        <v>0</v>
      </c>
      <c r="F27" s="35">
        <v>0</v>
      </c>
      <c r="G27" s="51">
        <f>F27*3.158</f>
        <v>0</v>
      </c>
      <c r="H27" s="112"/>
      <c r="I27" s="6"/>
      <c r="J27" s="6"/>
      <c r="K27" s="6"/>
      <c r="AD27"/>
      <c r="AE27"/>
    </row>
    <row r="28" spans="1:31" ht="15">
      <c r="A28" s="90" t="s">
        <v>48</v>
      </c>
      <c r="B28" s="35">
        <v>0</v>
      </c>
      <c r="C28" s="51">
        <f>B28*6.773</f>
        <v>0</v>
      </c>
      <c r="D28" s="35">
        <v>0</v>
      </c>
      <c r="E28" s="51">
        <f>D28*6.773</f>
        <v>0</v>
      </c>
      <c r="F28" s="35">
        <v>0</v>
      </c>
      <c r="G28" s="51">
        <f>F28*6.773</f>
        <v>0</v>
      </c>
      <c r="H28" s="112"/>
      <c r="I28" s="6"/>
      <c r="J28" s="6"/>
      <c r="K28" s="6"/>
      <c r="AD28"/>
      <c r="AE28"/>
    </row>
    <row r="29" spans="1:31" ht="15">
      <c r="A29" s="89" t="s">
        <v>49</v>
      </c>
      <c r="B29" s="35">
        <v>0</v>
      </c>
      <c r="C29" s="51">
        <f>B29*0.003</f>
        <v>0</v>
      </c>
      <c r="D29" s="35">
        <v>0</v>
      </c>
      <c r="E29" s="51">
        <f>D29*0.003</f>
        <v>0</v>
      </c>
      <c r="F29" s="35">
        <v>0</v>
      </c>
      <c r="G29" s="51">
        <f>F29*0.003</f>
        <v>0</v>
      </c>
      <c r="H29" s="112"/>
      <c r="I29" s="6"/>
      <c r="J29" s="6"/>
      <c r="K29" s="6"/>
      <c r="AD29"/>
      <c r="AE29"/>
    </row>
    <row r="30" spans="1:31" ht="15">
      <c r="A30" s="90" t="s">
        <v>50</v>
      </c>
      <c r="B30" s="35">
        <v>0</v>
      </c>
      <c r="C30" s="51">
        <f>B30*4.822</f>
        <v>0</v>
      </c>
      <c r="D30" s="35">
        <v>0</v>
      </c>
      <c r="E30" s="51">
        <f>D30*4.822</f>
        <v>0</v>
      </c>
      <c r="F30" s="35">
        <v>0</v>
      </c>
      <c r="G30" s="51">
        <f>F30*4.822</f>
        <v>0</v>
      </c>
      <c r="H30" s="112"/>
      <c r="I30" s="6"/>
      <c r="J30" s="6"/>
      <c r="K30" s="6"/>
      <c r="AD30"/>
      <c r="AE30"/>
    </row>
    <row r="31" spans="1:31" ht="15">
      <c r="A31" s="90" t="s">
        <v>51</v>
      </c>
      <c r="B31" s="35">
        <v>0</v>
      </c>
      <c r="C31" s="51">
        <f>B31*4.421</f>
        <v>0</v>
      </c>
      <c r="D31" s="35">
        <v>0</v>
      </c>
      <c r="E31" s="51">
        <f>D31*4.421</f>
        <v>0</v>
      </c>
      <c r="F31" s="35">
        <v>0</v>
      </c>
      <c r="G31" s="51">
        <f>F31*4.421</f>
        <v>0</v>
      </c>
      <c r="H31" s="112"/>
      <c r="I31" s="6"/>
      <c r="J31" s="6"/>
      <c r="K31" s="6"/>
      <c r="AD31"/>
      <c r="AE31"/>
    </row>
    <row r="32" spans="1:31" ht="15.75" thickBot="1">
      <c r="A32" s="91" t="s">
        <v>52</v>
      </c>
      <c r="B32" s="36">
        <v>0</v>
      </c>
      <c r="C32" s="49">
        <f>B32*4.806</f>
        <v>0</v>
      </c>
      <c r="D32" s="36">
        <v>0</v>
      </c>
      <c r="E32" s="49">
        <f>D32*4.806</f>
        <v>0</v>
      </c>
      <c r="F32" s="36">
        <v>0</v>
      </c>
      <c r="G32" s="49">
        <f>F32*4.806</f>
        <v>0</v>
      </c>
      <c r="H32" s="113"/>
      <c r="I32" s="6"/>
      <c r="J32" s="6"/>
      <c r="K32" s="6"/>
      <c r="AD32"/>
      <c r="AE32"/>
    </row>
    <row r="33" spans="1:11" ht="15">
      <c r="A33" s="6"/>
      <c r="B33" s="6"/>
      <c r="C33" s="6"/>
      <c r="D33" s="6"/>
      <c r="E33" s="6"/>
      <c r="F33" s="6"/>
      <c r="G33" s="6"/>
      <c r="H33" s="6"/>
      <c r="I33" s="6"/>
      <c r="J33" s="6"/>
      <c r="K33" s="6"/>
    </row>
    <row r="34" s="6" customFormat="1" ht="15"/>
    <row r="35" s="6" customFormat="1" ht="15"/>
    <row r="36" s="6" customFormat="1" ht="15"/>
    <row r="37" s="6" customFormat="1" ht="15"/>
    <row r="38" s="6" customFormat="1" ht="15"/>
    <row r="39" s="6" customFormat="1" ht="15"/>
    <row r="40" s="6" customFormat="1" ht="15"/>
    <row r="41" s="6" customFormat="1" ht="15"/>
    <row r="42" s="6" customFormat="1" ht="15"/>
    <row r="43" s="6" customFormat="1" ht="15"/>
    <row r="44" s="6" customFormat="1" ht="15"/>
    <row r="45" s="6" customFormat="1" ht="15"/>
    <row r="46" s="6" customFormat="1" ht="15"/>
    <row r="47" s="6" customFormat="1" ht="15"/>
    <row r="48" s="6" customFormat="1" ht="15"/>
    <row r="49" s="6" customFormat="1" ht="15"/>
    <row r="50" s="6" customFormat="1" ht="15"/>
    <row r="51" s="6" customFormat="1" ht="15"/>
    <row r="52" s="6" customFormat="1" ht="15"/>
    <row r="53" s="6" customFormat="1" ht="15"/>
    <row r="54" s="6" customFormat="1" ht="15"/>
    <row r="55" s="6" customFormat="1" ht="15"/>
    <row r="56" s="6" customFormat="1" ht="15"/>
    <row r="57" s="6" customFormat="1" ht="15"/>
    <row r="58" s="6" customFormat="1" ht="15"/>
    <row r="59" s="6" customFormat="1" ht="15"/>
    <row r="60" s="6" customFormat="1" ht="15"/>
    <row r="61" s="6" customFormat="1" ht="15"/>
    <row r="62" s="6" customFormat="1" ht="15"/>
    <row r="63" s="6" customFormat="1" ht="15"/>
    <row r="64" s="6" customFormat="1" ht="15"/>
    <row r="65" s="6" customFormat="1" ht="15"/>
    <row r="66" s="6" customFormat="1" ht="15"/>
    <row r="67" s="6" customFormat="1" ht="15"/>
    <row r="68" s="6" customFormat="1" ht="15"/>
    <row r="69" s="6" customFormat="1" ht="15"/>
    <row r="70" s="6" customFormat="1" ht="15"/>
    <row r="71" s="6" customFormat="1" ht="15"/>
    <row r="72" s="6" customFormat="1" ht="15"/>
    <row r="73" s="6" customFormat="1" ht="15"/>
    <row r="74" s="6" customFormat="1" ht="15"/>
    <row r="75" s="6" customFormat="1" ht="15"/>
    <row r="76" s="6" customFormat="1" ht="15"/>
    <row r="77" s="6" customFormat="1" ht="15"/>
    <row r="78" s="6" customFormat="1" ht="15"/>
    <row r="79" s="6" customFormat="1" ht="15"/>
    <row r="80" s="6" customFormat="1" ht="15"/>
    <row r="81" s="6" customFormat="1" ht="15"/>
    <row r="82" s="6" customFormat="1" ht="15"/>
    <row r="83" s="6" customFormat="1" ht="15"/>
    <row r="84" s="6" customFormat="1" ht="15"/>
    <row r="85" s="6" customFormat="1" ht="15"/>
    <row r="86" s="6" customFormat="1" ht="15"/>
    <row r="87" s="6" customFormat="1" ht="15"/>
    <row r="88" s="6" customFormat="1" ht="15"/>
    <row r="89" s="6" customFormat="1" ht="15"/>
    <row r="90" s="6" customFormat="1" ht="15"/>
    <row r="91" s="6" customFormat="1" ht="15"/>
    <row r="92" s="6" customFormat="1" ht="15"/>
    <row r="93" s="6" customFormat="1" ht="15"/>
    <row r="94" s="6" customFormat="1" ht="15"/>
    <row r="95" s="6" customFormat="1" ht="15"/>
    <row r="96" s="6" customFormat="1" ht="15"/>
    <row r="97" s="6" customFormat="1" ht="15"/>
    <row r="98" s="6" customFormat="1" ht="15"/>
    <row r="99" s="6" customFormat="1" ht="15"/>
  </sheetData>
  <sheetProtection/>
  <mergeCells count="14">
    <mergeCell ref="H23:H32"/>
    <mergeCell ref="A11:B11"/>
    <mergeCell ref="D11:F11"/>
    <mergeCell ref="B18:C18"/>
    <mergeCell ref="D18:E18"/>
    <mergeCell ref="F18:G18"/>
    <mergeCell ref="H20:H21"/>
    <mergeCell ref="A2:B2"/>
    <mergeCell ref="D2:F2"/>
    <mergeCell ref="J2:K2"/>
    <mergeCell ref="A3:B3"/>
    <mergeCell ref="D3:F3"/>
    <mergeCell ref="A7:B7"/>
    <mergeCell ref="D7:F7"/>
  </mergeCells>
  <conditionalFormatting sqref="C20:C32">
    <cfRule type="cellIs" priority="3" dxfId="36" operator="greaterThan" stopIfTrue="1">
      <formula>0.00001</formula>
    </cfRule>
  </conditionalFormatting>
  <conditionalFormatting sqref="E20:E32">
    <cfRule type="cellIs" priority="2" dxfId="36" operator="greaterThan" stopIfTrue="1">
      <formula>0.00001</formula>
    </cfRule>
  </conditionalFormatting>
  <conditionalFormatting sqref="G20:G32">
    <cfRule type="cellIs" priority="1" dxfId="36" operator="greaterThan" stopIfTrue="1">
      <formula>0.00001</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W36"/>
  <sheetViews>
    <sheetView tabSelected="1" zoomScalePageLayoutView="0" workbookViewId="0" topLeftCell="A1">
      <selection activeCell="K17" sqref="K17"/>
    </sheetView>
  </sheetViews>
  <sheetFormatPr defaultColWidth="9.140625" defaultRowHeight="15"/>
  <cols>
    <col min="1" max="1" width="3.00390625" style="0" bestFit="1" customWidth="1"/>
    <col min="2" max="2" width="7.140625" style="0" bestFit="1" customWidth="1"/>
    <col min="3" max="3" width="18.421875" style="0" customWidth="1"/>
    <col min="4" max="4" width="10.8515625" style="0" bestFit="1" customWidth="1"/>
    <col min="5" max="5" width="15.421875" style="0" bestFit="1" customWidth="1"/>
    <col min="6" max="6" width="17.8515625" style="0" bestFit="1" customWidth="1"/>
    <col min="7" max="7" width="12.00390625" style="0" bestFit="1" customWidth="1"/>
    <col min="8" max="8" width="11.7109375" style="0" bestFit="1" customWidth="1"/>
    <col min="9" max="9" width="14.140625" style="0" bestFit="1" customWidth="1"/>
    <col min="10" max="10" width="18.140625" style="0" bestFit="1" customWidth="1"/>
    <col min="11" max="11" width="21.00390625" style="0" bestFit="1" customWidth="1"/>
    <col min="12" max="12" width="12.57421875" style="6" bestFit="1" customWidth="1"/>
    <col min="13" max="23" width="9.140625" style="6" customWidth="1"/>
  </cols>
  <sheetData>
    <row r="1" spans="1:11" ht="15" customHeight="1">
      <c r="A1" s="6"/>
      <c r="B1" s="6"/>
      <c r="C1" s="110" t="s">
        <v>54</v>
      </c>
      <c r="D1" s="110"/>
      <c r="E1" s="110"/>
      <c r="F1" s="110"/>
      <c r="G1" s="110"/>
      <c r="H1" s="110"/>
      <c r="I1" s="110"/>
      <c r="J1" s="110"/>
      <c r="K1" s="110"/>
    </row>
    <row r="2" spans="1:11" ht="15" customHeight="1">
      <c r="A2" s="6"/>
      <c r="B2" s="6"/>
      <c r="C2" s="110"/>
      <c r="D2" s="110"/>
      <c r="E2" s="110"/>
      <c r="F2" s="110"/>
      <c r="G2" s="110"/>
      <c r="H2" s="110"/>
      <c r="I2" s="110"/>
      <c r="J2" s="110"/>
      <c r="K2" s="110"/>
    </row>
    <row r="3" spans="1:11" ht="15.75" customHeight="1">
      <c r="A3" s="6"/>
      <c r="B3" s="6"/>
      <c r="C3" s="110"/>
      <c r="D3" s="110"/>
      <c r="E3" s="110"/>
      <c r="F3" s="110"/>
      <c r="G3" s="110"/>
      <c r="H3" s="110"/>
      <c r="I3" s="110"/>
      <c r="J3" s="110"/>
      <c r="K3" s="110"/>
    </row>
    <row r="4" spans="1:11" ht="15" customHeight="1">
      <c r="A4" s="6"/>
      <c r="B4" s="6"/>
      <c r="C4" s="110"/>
      <c r="D4" s="110"/>
      <c r="E4" s="110"/>
      <c r="F4" s="110"/>
      <c r="G4" s="110"/>
      <c r="H4" s="110"/>
      <c r="I4" s="110"/>
      <c r="J4" s="110"/>
      <c r="K4" s="110"/>
    </row>
    <row r="5" spans="1:11" ht="15" customHeight="1">
      <c r="A5" s="6"/>
      <c r="B5" s="6"/>
      <c r="C5" s="110"/>
      <c r="D5" s="110"/>
      <c r="E5" s="110"/>
      <c r="F5" s="110"/>
      <c r="G5" s="110"/>
      <c r="H5" s="110"/>
      <c r="I5" s="110"/>
      <c r="J5" s="110"/>
      <c r="K5" s="110"/>
    </row>
    <row r="6" spans="1:11" ht="5.25" customHeight="1" thickBot="1">
      <c r="A6" s="6"/>
      <c r="B6" s="6"/>
      <c r="C6" s="106"/>
      <c r="D6" s="106"/>
      <c r="E6" s="106"/>
      <c r="F6" s="106"/>
      <c r="G6" s="106"/>
      <c r="H6" s="106"/>
      <c r="I6" s="106"/>
      <c r="J6" s="106"/>
      <c r="K6" s="106"/>
    </row>
    <row r="7" spans="1:23" s="1" customFormat="1" ht="45.75" thickBot="1">
      <c r="A7" s="7"/>
      <c r="B7" s="7"/>
      <c r="C7" s="104" t="s">
        <v>0</v>
      </c>
      <c r="D7" s="104" t="s">
        <v>1</v>
      </c>
      <c r="E7" s="104" t="s">
        <v>2</v>
      </c>
      <c r="F7" s="104" t="s">
        <v>3</v>
      </c>
      <c r="G7" s="109" t="s">
        <v>55</v>
      </c>
      <c r="H7" s="109"/>
      <c r="I7" s="104" t="s">
        <v>4</v>
      </c>
      <c r="J7" s="104" t="s">
        <v>5</v>
      </c>
      <c r="K7" s="105" t="s">
        <v>53</v>
      </c>
      <c r="L7" s="7"/>
      <c r="M7" s="7"/>
      <c r="N7" s="7"/>
      <c r="O7" s="7"/>
      <c r="P7" s="7"/>
      <c r="Q7" s="7"/>
      <c r="R7" s="7"/>
      <c r="S7" s="7"/>
      <c r="T7" s="7"/>
      <c r="U7" s="7"/>
      <c r="V7" s="7"/>
      <c r="W7" s="7"/>
    </row>
    <row r="8" spans="1:23" s="1" customFormat="1" ht="6.75" customHeight="1">
      <c r="A8" s="7"/>
      <c r="B8" s="7"/>
      <c r="C8" s="7"/>
      <c r="D8" s="7"/>
      <c r="E8" s="7"/>
      <c r="F8" s="7"/>
      <c r="G8" s="7"/>
      <c r="H8" s="7"/>
      <c r="I8" s="7"/>
      <c r="J8" s="7"/>
      <c r="K8" s="8"/>
      <c r="L8" s="7"/>
      <c r="M8" s="7"/>
      <c r="N8" s="7"/>
      <c r="O8" s="7"/>
      <c r="P8" s="7"/>
      <c r="Q8" s="7"/>
      <c r="R8" s="7"/>
      <c r="S8" s="7"/>
      <c r="T8" s="7"/>
      <c r="U8" s="7"/>
      <c r="V8" s="7"/>
      <c r="W8" s="7"/>
    </row>
    <row r="9" spans="1:23" s="1" customFormat="1" ht="35.25" thickBot="1">
      <c r="A9" s="7"/>
      <c r="B9" s="7"/>
      <c r="C9" s="101" t="s">
        <v>6</v>
      </c>
      <c r="D9" s="102" t="s">
        <v>7</v>
      </c>
      <c r="E9" s="102" t="s">
        <v>35</v>
      </c>
      <c r="F9" s="102" t="s">
        <v>8</v>
      </c>
      <c r="G9" s="102" t="s">
        <v>36</v>
      </c>
      <c r="H9" s="102" t="s">
        <v>37</v>
      </c>
      <c r="I9" s="102" t="s">
        <v>9</v>
      </c>
      <c r="J9" s="101" t="s">
        <v>10</v>
      </c>
      <c r="K9" s="103"/>
      <c r="L9" s="7"/>
      <c r="M9" s="7"/>
      <c r="N9" s="7"/>
      <c r="O9" s="7"/>
      <c r="P9" s="7"/>
      <c r="Q9" s="7"/>
      <c r="R9" s="7"/>
      <c r="S9" s="7"/>
      <c r="T9" s="7"/>
      <c r="U9" s="7"/>
      <c r="V9" s="7"/>
      <c r="W9" s="7"/>
    </row>
    <row r="10" spans="1:23" s="2" customFormat="1" ht="15.75" thickTop="1">
      <c r="A10" s="2">
        <v>1</v>
      </c>
      <c r="B10" s="58" t="s">
        <v>26</v>
      </c>
      <c r="C10" s="61">
        <f>K10+'AUG Payment'!J11</f>
        <v>0</v>
      </c>
      <c r="D10" s="68">
        <v>0.0833</v>
      </c>
      <c r="E10" s="25">
        <f>D10*C10</f>
        <v>0</v>
      </c>
      <c r="F10" s="25">
        <f>E10</f>
        <v>0</v>
      </c>
      <c r="G10" s="30">
        <v>0</v>
      </c>
      <c r="H10" s="30">
        <v>0</v>
      </c>
      <c r="I10" s="72">
        <f aca="true" t="shared" si="0" ref="I10:I18">IF(F10+G10&lt;0,0,F10+G10)</f>
        <v>0</v>
      </c>
      <c r="J10" s="71">
        <f>I10+H10</f>
        <v>0</v>
      </c>
      <c r="K10" s="33">
        <v>0</v>
      </c>
      <c r="L10" s="9"/>
      <c r="M10" s="37"/>
      <c r="N10" s="9"/>
      <c r="O10" s="9"/>
      <c r="P10" s="9"/>
      <c r="Q10" s="9"/>
      <c r="R10" s="9"/>
      <c r="S10" s="9"/>
      <c r="T10" s="9"/>
      <c r="U10" s="9"/>
      <c r="V10" s="9"/>
      <c r="W10" s="9"/>
    </row>
    <row r="11" spans="1:23" s="4" customFormat="1" ht="15">
      <c r="A11" s="4">
        <v>2</v>
      </c>
      <c r="B11" s="59" t="s">
        <v>38</v>
      </c>
      <c r="C11" s="62">
        <f>IF((K11+'SEPT Payment'!J11)&gt;0,(K11+'SEPT Payment'!J11),C10)</f>
        <v>0</v>
      </c>
      <c r="D11" s="69">
        <v>0.1667</v>
      </c>
      <c r="E11" s="26">
        <f>D11*C11</f>
        <v>0</v>
      </c>
      <c r="F11" s="26">
        <f>E11-(SUMIF(F10,"&gt;0",F10))</f>
        <v>0</v>
      </c>
      <c r="G11" s="31">
        <v>0</v>
      </c>
      <c r="H11" s="31">
        <v>0</v>
      </c>
      <c r="I11" s="73">
        <f t="shared" si="0"/>
        <v>0</v>
      </c>
      <c r="J11" s="26">
        <f>J10+I11+H11</f>
        <v>0</v>
      </c>
      <c r="K11" s="33">
        <v>0</v>
      </c>
      <c r="L11" s="10"/>
      <c r="M11" s="37"/>
      <c r="N11" s="11"/>
      <c r="O11" s="11"/>
      <c r="P11" s="11"/>
      <c r="Q11" s="11"/>
      <c r="R11" s="11"/>
      <c r="S11" s="11"/>
      <c r="T11" s="11"/>
      <c r="U11" s="11"/>
      <c r="V11" s="11"/>
      <c r="W11" s="11"/>
    </row>
    <row r="12" spans="1:23" s="4" customFormat="1" ht="15">
      <c r="A12" s="4">
        <v>3</v>
      </c>
      <c r="B12" s="59" t="s">
        <v>27</v>
      </c>
      <c r="C12" s="62">
        <f>IF((K12+'OCT Payment'!J11)&gt;0,(K12+'OCT Payment'!J11),C11)</f>
        <v>0</v>
      </c>
      <c r="D12" s="69">
        <v>0.25</v>
      </c>
      <c r="E12" s="26">
        <f aca="true" t="shared" si="1" ref="E12:E21">D12*C12</f>
        <v>0</v>
      </c>
      <c r="F12" s="26">
        <f>E12-(SUMIF(F10:F11,"&gt;0",F10:F11))</f>
        <v>0</v>
      </c>
      <c r="G12" s="31">
        <v>0</v>
      </c>
      <c r="H12" s="31">
        <v>0</v>
      </c>
      <c r="I12" s="73">
        <f t="shared" si="0"/>
        <v>0</v>
      </c>
      <c r="J12" s="26">
        <f aca="true" t="shared" si="2" ref="J12:J21">J11+I12+H12</f>
        <v>0</v>
      </c>
      <c r="K12" s="33">
        <v>0</v>
      </c>
      <c r="L12" s="10"/>
      <c r="M12" s="37"/>
      <c r="N12" s="11"/>
      <c r="O12" s="11"/>
      <c r="P12" s="11"/>
      <c r="Q12" s="11"/>
      <c r="R12" s="11"/>
      <c r="S12" s="11"/>
      <c r="T12" s="11"/>
      <c r="U12" s="11"/>
      <c r="V12" s="11"/>
      <c r="W12" s="11"/>
    </row>
    <row r="13" spans="1:23" s="3" customFormat="1" ht="15">
      <c r="A13" s="5">
        <v>4</v>
      </c>
      <c r="B13" s="59" t="s">
        <v>28</v>
      </c>
      <c r="C13" s="62">
        <f>IF((K13+'NOV Payment'!J11)&gt;0,(K13+'NOV Payment'!J11),C12)</f>
        <v>0</v>
      </c>
      <c r="D13" s="69">
        <v>0.3333</v>
      </c>
      <c r="E13" s="26">
        <f t="shared" si="1"/>
        <v>0</v>
      </c>
      <c r="F13" s="26">
        <f>E13-(SUMIF(F10:F12,"&gt;0",F10:F12))</f>
        <v>0</v>
      </c>
      <c r="G13" s="31">
        <v>0</v>
      </c>
      <c r="H13" s="31">
        <v>0</v>
      </c>
      <c r="I13" s="73">
        <f t="shared" si="0"/>
        <v>0</v>
      </c>
      <c r="J13" s="26">
        <f t="shared" si="2"/>
        <v>0</v>
      </c>
      <c r="K13" s="33">
        <v>0</v>
      </c>
      <c r="L13" s="9"/>
      <c r="M13" s="37"/>
      <c r="N13" s="6"/>
      <c r="O13" s="6"/>
      <c r="P13" s="6"/>
      <c r="Q13" s="6"/>
      <c r="R13" s="6"/>
      <c r="S13" s="6"/>
      <c r="T13" s="6"/>
      <c r="U13" s="6"/>
      <c r="V13" s="6"/>
      <c r="W13" s="6"/>
    </row>
    <row r="14" spans="1:23" s="3" customFormat="1" ht="15">
      <c r="A14" s="5">
        <v>5</v>
      </c>
      <c r="B14" s="59" t="s">
        <v>29</v>
      </c>
      <c r="C14" s="62">
        <f>IF((K14+'DEC Payment'!J11)&gt;0,(K14+'SEPT Payment'!J11),C13)</f>
        <v>0</v>
      </c>
      <c r="D14" s="69">
        <v>0.4167</v>
      </c>
      <c r="E14" s="26">
        <f t="shared" si="1"/>
        <v>0</v>
      </c>
      <c r="F14" s="26">
        <f>E14-(SUMIF(F10:F13,"&gt;0",F10:F13))</f>
        <v>0</v>
      </c>
      <c r="G14" s="31">
        <v>0</v>
      </c>
      <c r="H14" s="31">
        <v>0</v>
      </c>
      <c r="I14" s="73">
        <f t="shared" si="0"/>
        <v>0</v>
      </c>
      <c r="J14" s="26">
        <f t="shared" si="2"/>
        <v>0</v>
      </c>
      <c r="K14" s="33">
        <v>0</v>
      </c>
      <c r="L14" s="9"/>
      <c r="M14" s="37"/>
      <c r="N14" s="6"/>
      <c r="O14" s="6"/>
      <c r="P14" s="6"/>
      <c r="Q14" s="6"/>
      <c r="R14" s="6"/>
      <c r="S14" s="6"/>
      <c r="T14" s="6"/>
      <c r="U14" s="6"/>
      <c r="V14" s="6"/>
      <c r="W14" s="6"/>
    </row>
    <row r="15" spans="1:13" ht="15">
      <c r="A15" s="5">
        <v>6</v>
      </c>
      <c r="B15" s="59" t="s">
        <v>30</v>
      </c>
      <c r="C15" s="62">
        <f>IF((K15+'JAN Payment'!J11)&gt;0,(K15+'JAN Payment'!J11),C14)</f>
        <v>0</v>
      </c>
      <c r="D15" s="69">
        <v>0.5</v>
      </c>
      <c r="E15" s="26">
        <f t="shared" si="1"/>
        <v>0</v>
      </c>
      <c r="F15" s="26">
        <f>E15-(SUMIF(F10:F14,"&gt;0",F10:F14))</f>
        <v>0</v>
      </c>
      <c r="G15" s="31">
        <v>0</v>
      </c>
      <c r="H15" s="31">
        <v>0</v>
      </c>
      <c r="I15" s="73">
        <f t="shared" si="0"/>
        <v>0</v>
      </c>
      <c r="J15" s="26">
        <f t="shared" si="2"/>
        <v>0</v>
      </c>
      <c r="K15" s="33">
        <v>0</v>
      </c>
      <c r="L15" s="9"/>
      <c r="M15" s="37"/>
    </row>
    <row r="16" spans="1:13" ht="15">
      <c r="A16" s="5">
        <v>7</v>
      </c>
      <c r="B16" s="59" t="s">
        <v>31</v>
      </c>
      <c r="C16" s="62">
        <f>IF((K16+'FEB Payment'!J11)&gt;0,(K16+'FEB Payment'!J11),C15)</f>
        <v>0</v>
      </c>
      <c r="D16" s="69">
        <v>0.5833</v>
      </c>
      <c r="E16" s="26">
        <f t="shared" si="1"/>
        <v>0</v>
      </c>
      <c r="F16" s="26">
        <f>E16-(SUMIF(F10:F15,"&gt;0",F10:F15))</f>
        <v>0</v>
      </c>
      <c r="G16" s="31">
        <v>0</v>
      </c>
      <c r="H16" s="31">
        <v>0</v>
      </c>
      <c r="I16" s="73">
        <f t="shared" si="0"/>
        <v>0</v>
      </c>
      <c r="J16" s="26">
        <f t="shared" si="2"/>
        <v>0</v>
      </c>
      <c r="K16" s="33">
        <v>0</v>
      </c>
      <c r="L16" s="9"/>
      <c r="M16" s="37"/>
    </row>
    <row r="17" spans="1:13" ht="15">
      <c r="A17" s="5">
        <v>8</v>
      </c>
      <c r="B17" s="59" t="s">
        <v>32</v>
      </c>
      <c r="C17" s="62">
        <f>IF((K17+'MAR Payment'!J11)&gt;0,(K17+'MAR Payment'!J11),C16)</f>
        <v>0</v>
      </c>
      <c r="D17" s="69">
        <v>0.6667</v>
      </c>
      <c r="E17" s="26">
        <f t="shared" si="1"/>
        <v>0</v>
      </c>
      <c r="F17" s="26">
        <f>E17-(SUMIF(F10:F16,"&gt;0",F10:F16))</f>
        <v>0</v>
      </c>
      <c r="G17" s="31">
        <v>0</v>
      </c>
      <c r="H17" s="31">
        <v>0</v>
      </c>
      <c r="I17" s="73">
        <f t="shared" si="0"/>
        <v>0</v>
      </c>
      <c r="J17" s="26">
        <f t="shared" si="2"/>
        <v>0</v>
      </c>
      <c r="K17" s="33">
        <v>0</v>
      </c>
      <c r="L17" s="9"/>
      <c r="M17" s="37"/>
    </row>
    <row r="18" spans="1:13" ht="15">
      <c r="A18" s="5">
        <v>9</v>
      </c>
      <c r="B18" s="59" t="s">
        <v>33</v>
      </c>
      <c r="C18" s="62">
        <f>IF((K18+'APR Payment'!J11)&gt;0,(K18+'APR Payment'!J11),C17)</f>
        <v>0</v>
      </c>
      <c r="D18" s="69">
        <f>D17+0.0833</f>
        <v>0.75</v>
      </c>
      <c r="E18" s="26">
        <f t="shared" si="1"/>
        <v>0</v>
      </c>
      <c r="F18" s="26">
        <f>E18-(SUMIF(F10:F17,"&gt;0",F10:F17))</f>
        <v>0</v>
      </c>
      <c r="G18" s="31">
        <v>0</v>
      </c>
      <c r="H18" s="31">
        <v>0</v>
      </c>
      <c r="I18" s="73">
        <f t="shared" si="0"/>
        <v>0</v>
      </c>
      <c r="J18" s="26">
        <f t="shared" si="2"/>
        <v>0</v>
      </c>
      <c r="K18" s="33">
        <v>0</v>
      </c>
      <c r="M18" s="37"/>
    </row>
    <row r="19" spans="1:13" ht="15">
      <c r="A19" s="5">
        <v>10</v>
      </c>
      <c r="B19" s="59" t="s">
        <v>34</v>
      </c>
      <c r="C19" s="62">
        <f>IF((K19+'MAY Payment'!J11)&gt;0,(K19+'MAY Payment'!J11),C18)</f>
        <v>0</v>
      </c>
      <c r="D19" s="69">
        <f>D18+0.0833</f>
        <v>0.8333</v>
      </c>
      <c r="E19" s="26">
        <f t="shared" si="1"/>
        <v>0</v>
      </c>
      <c r="F19" s="26">
        <f>E19-(SUMIF(F10:F18,"&gt;0",F10:F18))</f>
        <v>0</v>
      </c>
      <c r="G19" s="31">
        <v>0</v>
      </c>
      <c r="H19" s="31">
        <v>0</v>
      </c>
      <c r="I19" s="73">
        <f>IF(F19+G19&lt;0,0,F19+G19)</f>
        <v>0</v>
      </c>
      <c r="J19" s="26">
        <f t="shared" si="2"/>
        <v>0</v>
      </c>
      <c r="K19" s="33">
        <v>0</v>
      </c>
      <c r="M19" s="37"/>
    </row>
    <row r="20" spans="1:13" ht="15">
      <c r="A20" s="5">
        <v>11</v>
      </c>
      <c r="B20" s="59" t="s">
        <v>100</v>
      </c>
      <c r="C20" s="62">
        <f>IF((K20+'JUNE A Payment'!J11)&gt;0,(K20+'JUNE A Payment'!J11),C19)</f>
        <v>0</v>
      </c>
      <c r="D20" s="69">
        <f>D19+0.0833</f>
        <v>0.9166000000000001</v>
      </c>
      <c r="E20" s="26">
        <f t="shared" si="1"/>
        <v>0</v>
      </c>
      <c r="F20" s="26">
        <f>E20-(SUMIF(F10:F19,"&gt;0",F10:F19))</f>
        <v>0</v>
      </c>
      <c r="G20" s="31">
        <v>0</v>
      </c>
      <c r="H20" s="31">
        <v>0</v>
      </c>
      <c r="I20" s="73">
        <f>IF(F20+G20&lt;0,0,F20+G20)</f>
        <v>0</v>
      </c>
      <c r="J20" s="26">
        <f t="shared" si="2"/>
        <v>0</v>
      </c>
      <c r="K20" s="33">
        <v>0</v>
      </c>
      <c r="M20" s="37"/>
    </row>
    <row r="21" spans="1:13" ht="15.75" thickBot="1">
      <c r="A21" s="5">
        <v>12</v>
      </c>
      <c r="B21" s="60" t="s">
        <v>101</v>
      </c>
      <c r="C21" s="63">
        <f>IF((K21+'JUNE B Payment'!J11)&gt;0,(K21+'JUNE B Payment'!J11),C20)</f>
        <v>0</v>
      </c>
      <c r="D21" s="70">
        <v>1</v>
      </c>
      <c r="E21" s="27">
        <f t="shared" si="1"/>
        <v>0</v>
      </c>
      <c r="F21" s="27">
        <f>E21-(SUMIF(F10:F20,"&gt;0",F10:F20))</f>
        <v>0</v>
      </c>
      <c r="G21" s="32">
        <v>0</v>
      </c>
      <c r="H21" s="32">
        <v>0</v>
      </c>
      <c r="I21" s="74">
        <f>IF(F21+G21&lt;0,0,F21+G21)</f>
        <v>0</v>
      </c>
      <c r="J21" s="27">
        <f t="shared" si="2"/>
        <v>0</v>
      </c>
      <c r="K21" s="33">
        <v>0</v>
      </c>
      <c r="M21" s="37"/>
    </row>
    <row r="22" spans="1:11" ht="15">
      <c r="A22" s="6"/>
      <c r="B22" s="9"/>
      <c r="C22" s="10"/>
      <c r="D22" s="9"/>
      <c r="E22" s="10"/>
      <c r="F22" s="10"/>
      <c r="G22" s="10"/>
      <c r="H22" s="10"/>
      <c r="I22" s="10"/>
      <c r="J22" s="9"/>
      <c r="K22" s="6"/>
    </row>
    <row r="23" spans="1:11" ht="15">
      <c r="A23" s="6"/>
      <c r="B23" s="11"/>
      <c r="C23" s="12"/>
      <c r="D23" s="11"/>
      <c r="E23" s="10"/>
      <c r="F23" s="12"/>
      <c r="G23" s="12"/>
      <c r="H23" s="12"/>
      <c r="I23" s="12"/>
      <c r="J23" s="11"/>
      <c r="K23" s="6"/>
    </row>
    <row r="24" spans="1:11" ht="15">
      <c r="A24" s="6"/>
      <c r="B24" s="11"/>
      <c r="C24" s="13"/>
      <c r="D24" s="11"/>
      <c r="E24" s="10"/>
      <c r="F24" s="10"/>
      <c r="G24" s="11"/>
      <c r="H24" s="10"/>
      <c r="I24" s="10"/>
      <c r="J24" s="11"/>
      <c r="K24" s="6"/>
    </row>
    <row r="25" spans="1:11" ht="15">
      <c r="A25" s="6"/>
      <c r="B25" s="6"/>
      <c r="C25" s="6"/>
      <c r="D25" s="6"/>
      <c r="E25" s="8"/>
      <c r="F25" s="8"/>
      <c r="G25" s="6"/>
      <c r="H25" s="8"/>
      <c r="I25" s="8"/>
      <c r="J25" s="6"/>
      <c r="K25" s="6"/>
    </row>
    <row r="26" spans="1:11" ht="15">
      <c r="A26" s="6"/>
      <c r="B26" s="6"/>
      <c r="C26" s="6"/>
      <c r="D26" s="6"/>
      <c r="E26" s="8"/>
      <c r="F26" s="8"/>
      <c r="G26" s="6"/>
      <c r="H26" s="8"/>
      <c r="I26" s="10"/>
      <c r="J26" s="6"/>
      <c r="K26" s="6"/>
    </row>
    <row r="27" spans="1:11" ht="15">
      <c r="A27" s="6"/>
      <c r="B27" s="6"/>
      <c r="C27" s="6"/>
      <c r="D27" s="6"/>
      <c r="E27" s="6"/>
      <c r="F27" s="6"/>
      <c r="G27" s="6"/>
      <c r="H27" s="6"/>
      <c r="I27" s="6"/>
      <c r="J27" s="6"/>
      <c r="K27" s="6"/>
    </row>
    <row r="28" spans="1:11" ht="15">
      <c r="A28" s="6"/>
      <c r="B28" s="6"/>
      <c r="C28" s="6"/>
      <c r="D28" s="6"/>
      <c r="E28" s="6"/>
      <c r="F28" s="6"/>
      <c r="G28" s="6"/>
      <c r="H28" s="6"/>
      <c r="I28" s="6"/>
      <c r="J28" s="6"/>
      <c r="K28" s="6"/>
    </row>
    <row r="29" spans="1:11" ht="15">
      <c r="A29" s="6"/>
      <c r="B29" s="6"/>
      <c r="C29" s="6"/>
      <c r="D29" s="6"/>
      <c r="E29" s="6"/>
      <c r="F29" s="6"/>
      <c r="G29" s="6"/>
      <c r="H29" s="6"/>
      <c r="I29" s="6"/>
      <c r="J29" s="11"/>
      <c r="K29" s="6"/>
    </row>
    <row r="30" spans="1:11" ht="15">
      <c r="A30" s="6"/>
      <c r="B30" s="6"/>
      <c r="C30" s="6"/>
      <c r="D30" s="6"/>
      <c r="E30" s="6"/>
      <c r="F30" s="6"/>
      <c r="G30" s="6"/>
      <c r="H30" s="6"/>
      <c r="I30" s="6"/>
      <c r="J30" s="6"/>
      <c r="K30" s="6"/>
    </row>
    <row r="31" spans="1:11" ht="15">
      <c r="A31" s="6"/>
      <c r="B31" s="6"/>
      <c r="C31" s="6"/>
      <c r="D31" s="6"/>
      <c r="E31" s="6"/>
      <c r="F31" s="6"/>
      <c r="G31" s="6"/>
      <c r="H31" s="6"/>
      <c r="I31" s="6"/>
      <c r="J31" s="6"/>
      <c r="K31" s="6"/>
    </row>
    <row r="32" spans="1:11" ht="15">
      <c r="A32" s="6"/>
      <c r="B32" s="6"/>
      <c r="C32" s="6"/>
      <c r="D32" s="6"/>
      <c r="E32" s="6"/>
      <c r="F32" s="6"/>
      <c r="G32" s="6"/>
      <c r="H32" s="6"/>
      <c r="I32" s="6"/>
      <c r="J32" s="6"/>
      <c r="K32" s="6"/>
    </row>
    <row r="33" spans="1:11" ht="15">
      <c r="A33" s="6"/>
      <c r="B33" s="6"/>
      <c r="C33" s="6"/>
      <c r="D33" s="6"/>
      <c r="E33" s="6"/>
      <c r="F33" s="6"/>
      <c r="G33" s="6"/>
      <c r="H33" s="6"/>
      <c r="I33" s="6"/>
      <c r="J33" s="6"/>
      <c r="K33" s="6"/>
    </row>
    <row r="34" spans="1:11" ht="15">
      <c r="A34" s="6"/>
      <c r="B34" s="6"/>
      <c r="C34" s="6"/>
      <c r="D34" s="6"/>
      <c r="E34" s="6"/>
      <c r="F34" s="6"/>
      <c r="G34" s="6"/>
      <c r="H34" s="6"/>
      <c r="I34" s="6"/>
      <c r="J34" s="6"/>
      <c r="K34" s="6"/>
    </row>
    <row r="35" spans="1:11" ht="15">
      <c r="A35" s="6"/>
      <c r="B35" s="6"/>
      <c r="C35" s="6"/>
      <c r="D35" s="6"/>
      <c r="E35" s="6"/>
      <c r="F35" s="6"/>
      <c r="G35" s="6"/>
      <c r="H35" s="6"/>
      <c r="I35" s="6"/>
      <c r="J35" s="6"/>
      <c r="K35" s="6"/>
    </row>
    <row r="36" spans="1:11" ht="15">
      <c r="A36" s="6"/>
      <c r="B36" s="6"/>
      <c r="C36" s="6"/>
      <c r="D36" s="6"/>
      <c r="E36" s="6"/>
      <c r="F36" s="6"/>
      <c r="G36" s="6"/>
      <c r="H36" s="6"/>
      <c r="I36" s="6"/>
      <c r="J36" s="6"/>
      <c r="K36" s="6"/>
    </row>
  </sheetData>
  <sheetProtection/>
  <mergeCells count="2">
    <mergeCell ref="G7:H7"/>
    <mergeCell ref="C1:K5"/>
  </mergeCells>
  <printOptions/>
  <pageMargins left="0.25" right="0.25" top="0.75" bottom="0.75" header="0.3" footer="0.3"/>
  <pageSetup horizontalDpi="600" verticalDpi="600" orientation="landscape" scale="86" r:id="rId1"/>
</worksheet>
</file>

<file path=xl/worksheets/sheet3.xml><?xml version="1.0" encoding="utf-8"?>
<worksheet xmlns="http://schemas.openxmlformats.org/spreadsheetml/2006/main" xmlns:r="http://schemas.openxmlformats.org/officeDocument/2006/relationships">
  <dimension ref="A1:AE33"/>
  <sheetViews>
    <sheetView zoomScalePageLayoutView="0" workbookViewId="0" topLeftCell="A1">
      <selection activeCell="K5" sqref="K5"/>
    </sheetView>
  </sheetViews>
  <sheetFormatPr defaultColWidth="9.140625" defaultRowHeight="15"/>
  <cols>
    <col min="1" max="1" width="19.8515625" style="0" bestFit="1" customWidth="1"/>
    <col min="2" max="2" width="18.57421875" style="0" customWidth="1"/>
    <col min="3" max="3" width="17.00390625" style="0" customWidth="1"/>
    <col min="4" max="4" width="19.421875" style="0" customWidth="1"/>
    <col min="5" max="5" width="18.28125" style="0" customWidth="1"/>
    <col min="6" max="6" width="17.28125" style="0" customWidth="1"/>
    <col min="7" max="7" width="19.421875" style="0" customWidth="1"/>
    <col min="8" max="8" width="26.8515625" style="0" bestFit="1" customWidth="1"/>
    <col min="9" max="9" width="8.140625" style="0" customWidth="1"/>
    <col min="10" max="10" width="23.00390625" style="0" bestFit="1" customWidth="1"/>
    <col min="11" max="11" width="18.57421875" style="0" bestFit="1" customWidth="1"/>
    <col min="12" max="31" width="9.140625" style="6" customWidth="1"/>
  </cols>
  <sheetData>
    <row r="1" spans="1:11" ht="15">
      <c r="A1" s="6"/>
      <c r="B1" s="6"/>
      <c r="C1" s="6"/>
      <c r="D1" s="6"/>
      <c r="E1" s="6"/>
      <c r="F1" s="6"/>
      <c r="G1" s="6"/>
      <c r="H1" s="6"/>
      <c r="I1" s="6"/>
      <c r="J1" s="6"/>
      <c r="K1" s="6"/>
    </row>
    <row r="2" spans="1:11" ht="15">
      <c r="A2" s="115" t="s">
        <v>98</v>
      </c>
      <c r="B2" s="115"/>
      <c r="C2" s="6"/>
      <c r="D2" s="115" t="s">
        <v>98</v>
      </c>
      <c r="E2" s="115"/>
      <c r="F2" s="115"/>
      <c r="G2" s="6"/>
      <c r="H2" s="64" t="s">
        <v>99</v>
      </c>
      <c r="I2" s="6"/>
      <c r="J2" s="114" t="s">
        <v>20</v>
      </c>
      <c r="K2" s="114"/>
    </row>
    <row r="3" spans="1:11" ht="15">
      <c r="A3" s="116" t="s">
        <v>11</v>
      </c>
      <c r="B3" s="116"/>
      <c r="C3" s="6"/>
      <c r="D3" s="116" t="s">
        <v>86</v>
      </c>
      <c r="E3" s="116"/>
      <c r="F3" s="116"/>
      <c r="G3" s="6"/>
      <c r="H3" s="78" t="s">
        <v>17</v>
      </c>
      <c r="I3" s="75"/>
      <c r="J3" s="79" t="s">
        <v>22</v>
      </c>
      <c r="K3" s="80" t="s">
        <v>23</v>
      </c>
    </row>
    <row r="4" spans="1:11" ht="15.75" thickBot="1">
      <c r="A4" s="22" t="s">
        <v>22</v>
      </c>
      <c r="B4" s="22" t="s">
        <v>23</v>
      </c>
      <c r="C4" s="6"/>
      <c r="D4" s="22" t="s">
        <v>12</v>
      </c>
      <c r="E4" s="22" t="s">
        <v>13</v>
      </c>
      <c r="F4" s="22" t="s">
        <v>14</v>
      </c>
      <c r="G4" s="6"/>
      <c r="H4" s="29">
        <f>SUM(D5:F5)+(SUM(D9:F9)*0.95)+(SUM(D13:F13)*(0.85))</f>
        <v>0</v>
      </c>
      <c r="I4" s="6"/>
      <c r="J4" s="41">
        <f>SUM(A5+A9+A13)</f>
        <v>0</v>
      </c>
      <c r="K4" s="107">
        <f>SUM(B5+B9+B13)</f>
        <v>0</v>
      </c>
    </row>
    <row r="5" spans="1:11" ht="15.75" thickBot="1">
      <c r="A5" s="23">
        <v>0</v>
      </c>
      <c r="B5" s="24">
        <v>0</v>
      </c>
      <c r="C5" s="6"/>
      <c r="D5" s="82">
        <f>IF((A5+A9+A13)&lt;100,(A5*1.399),IF(AND((A5+A9+A13)&gt;99,(A5+A9+A13)&lt;500),(A5*TRUNC(1.278+(500-SUM(A5+A9+A13))*0.0003,3)),IF(AND((A5+A9+A13)&gt;499,(A5+A9+A13)&lt;600),(A5*TRUNC(1.158+(600-(A5+A9+A13))*0.0012,3)),IF((A5+A9+A13)&gt;599,(A5*1.158),0))))</f>
        <v>0</v>
      </c>
      <c r="E5" s="83">
        <f>IF((B5+B9+B13)&lt;100,(B5*1.559),IF(AND((B5+B9+B13)&gt;99,(B5+B9+B13)&lt;500),(B5*TRUNC(1.398+(500-SUM(B5+B9+B13))*0.0004,3)),IF(AND((B5+B9+B13)&gt;499,(B5+B9+B13)&lt;600),(B5*TRUNC(1.268+(600-(B5+B9+B13))*0.0013,3)),IF((B5+B9+B13)&gt;599,(B5*1.268),0))))</f>
        <v>0</v>
      </c>
      <c r="F5" s="84">
        <f>SUM(C20:C32)</f>
        <v>0</v>
      </c>
      <c r="G5" s="6"/>
      <c r="H5" s="28">
        <f>H4*4150.43</f>
        <v>0</v>
      </c>
      <c r="I5" s="6"/>
      <c r="J5" s="42">
        <f>J4*1843.14</f>
        <v>0</v>
      </c>
      <c r="K5" s="42">
        <f>K4*2148.15</f>
        <v>0</v>
      </c>
    </row>
    <row r="6" spans="1:11" ht="15">
      <c r="A6" s="6">
        <v>51</v>
      </c>
      <c r="B6" s="6"/>
      <c r="C6" s="6"/>
      <c r="D6" s="6"/>
      <c r="E6" s="6"/>
      <c r="F6" s="6"/>
      <c r="G6" s="6"/>
      <c r="H6" s="6"/>
      <c r="I6" s="6"/>
      <c r="J6" s="6"/>
      <c r="K6" s="6"/>
    </row>
    <row r="7" spans="1:11" ht="15.75" thickBot="1">
      <c r="A7" s="123" t="s">
        <v>15</v>
      </c>
      <c r="B7" s="123"/>
      <c r="C7" s="6"/>
      <c r="D7" s="117" t="s">
        <v>15</v>
      </c>
      <c r="E7" s="117"/>
      <c r="F7" s="117"/>
      <c r="G7" s="6"/>
      <c r="H7" s="81" t="s">
        <v>18</v>
      </c>
      <c r="I7" s="6"/>
      <c r="J7" s="76" t="s">
        <v>24</v>
      </c>
      <c r="K7" s="6"/>
    </row>
    <row r="8" spans="1:11" ht="15.75" thickBot="1">
      <c r="A8" s="21" t="s">
        <v>22</v>
      </c>
      <c r="B8" s="21" t="s">
        <v>23</v>
      </c>
      <c r="C8" s="6"/>
      <c r="D8" s="20" t="s">
        <v>12</v>
      </c>
      <c r="E8" s="20" t="s">
        <v>13</v>
      </c>
      <c r="F8" s="20" t="s">
        <v>14</v>
      </c>
      <c r="G8" s="6"/>
      <c r="H8" s="43">
        <v>0</v>
      </c>
      <c r="I8" s="6"/>
      <c r="J8" s="66">
        <f>J5+K5</f>
        <v>0</v>
      </c>
      <c r="K8" s="6"/>
    </row>
    <row r="9" spans="1:11" ht="15.75" thickBot="1">
      <c r="A9" s="23">
        <v>0</v>
      </c>
      <c r="B9" s="24">
        <v>0</v>
      </c>
      <c r="C9" s="6"/>
      <c r="D9" s="82">
        <f>IF((A5+A9+A13)&lt;100,(A9*1.399),IF(AND((A5+A9+A13)&gt;99,(A5+A9+A13)&lt;500),(A9*TRUNC(1.278+(500-SUM(A5+A9+A13))*0.0003,3)),IF(AND((A5+A9+A13)&gt;499,(A5+A9+A13)&lt;600),(A9*TRUNC(1.158+(600-(A5+A9+A13))*0.0012,3)),IF((A5+A9+A13)&gt;599,(A9*1.158),0))))</f>
        <v>0</v>
      </c>
      <c r="E9" s="83">
        <f>IF(E5&gt;0,(E5/B5)*B9,0)</f>
        <v>0</v>
      </c>
      <c r="F9" s="84">
        <f>SUM(E20:E32)</f>
        <v>0</v>
      </c>
      <c r="G9" s="6"/>
      <c r="H9" s="6"/>
      <c r="I9" s="6"/>
      <c r="J9" s="6"/>
      <c r="K9" s="6"/>
    </row>
    <row r="10" spans="1:11" ht="15.75" thickBot="1">
      <c r="A10" s="6"/>
      <c r="B10" s="6"/>
      <c r="C10" s="6"/>
      <c r="D10" s="6"/>
      <c r="E10" s="6"/>
      <c r="F10" s="6"/>
      <c r="G10" s="6"/>
      <c r="H10" s="76" t="s">
        <v>19</v>
      </c>
      <c r="I10" s="6"/>
      <c r="J10" s="77" t="s">
        <v>25</v>
      </c>
      <c r="K10" s="6"/>
    </row>
    <row r="11" spans="1:11" ht="16.5" thickBot="1" thickTop="1">
      <c r="A11" s="124" t="s">
        <v>16</v>
      </c>
      <c r="B11" s="124"/>
      <c r="C11" s="6"/>
      <c r="D11" s="118" t="s">
        <v>16</v>
      </c>
      <c r="E11" s="119"/>
      <c r="F11" s="120"/>
      <c r="G11" s="6"/>
      <c r="H11" s="66">
        <f>H5+H8</f>
        <v>0</v>
      </c>
      <c r="I11" s="6"/>
      <c r="J11" s="67">
        <f>J8+H11</f>
        <v>0</v>
      </c>
      <c r="K11" s="6"/>
    </row>
    <row r="12" spans="1:11" ht="16.5" thickBot="1" thickTop="1">
      <c r="A12" s="52" t="s">
        <v>22</v>
      </c>
      <c r="B12" s="52" t="s">
        <v>23</v>
      </c>
      <c r="C12" s="6"/>
      <c r="D12" s="52" t="s">
        <v>12</v>
      </c>
      <c r="E12" s="52" t="s">
        <v>13</v>
      </c>
      <c r="F12" s="52" t="s">
        <v>14</v>
      </c>
      <c r="G12" s="6"/>
      <c r="H12" s="6"/>
      <c r="I12" s="6"/>
      <c r="J12" s="6"/>
      <c r="K12" s="6"/>
    </row>
    <row r="13" spans="1:11" ht="15.75" thickBot="1">
      <c r="A13" s="23">
        <v>0</v>
      </c>
      <c r="B13" s="24">
        <v>0</v>
      </c>
      <c r="C13" s="6"/>
      <c r="D13" s="82">
        <f>IF((A5+A9+A13)&lt;100,(A13*1.399),IF(AND((A5+A9+A13)&gt;99,(A5+A9+A13)&lt;500),(A13*TRUNC(1.278+(500-SUM(A5+A9+A13))*0.0003,3)),IF(AND((A5+A9+A13)&gt;499,(A5+A9+A13)&lt;600),(A13*TRUNC(1.158+(600-(A5+A9+A13))*0.0012,3)),IF((A5+A9+A13)&gt;599,(A13*1.158),0))))</f>
        <v>0</v>
      </c>
      <c r="E13" s="83">
        <f>IF(E5&gt;0,(E5/B5)*B13,0)</f>
        <v>0</v>
      </c>
      <c r="F13" s="84">
        <f>SUM(G20:G32)</f>
        <v>0</v>
      </c>
      <c r="G13" s="6"/>
      <c r="H13" s="6"/>
      <c r="I13" s="6"/>
      <c r="J13" s="65"/>
      <c r="K13" s="6"/>
    </row>
    <row r="14" spans="1:11" ht="15">
      <c r="A14" s="6"/>
      <c r="B14" s="6"/>
      <c r="C14" s="6"/>
      <c r="D14" s="6"/>
      <c r="E14" s="6"/>
      <c r="F14" s="6"/>
      <c r="G14" s="6"/>
      <c r="H14" s="6"/>
      <c r="I14" s="6"/>
      <c r="J14" s="6"/>
      <c r="K14" s="6"/>
    </row>
    <row r="15" spans="1:11" ht="15">
      <c r="A15" s="6"/>
      <c r="B15" s="6"/>
      <c r="C15" s="6"/>
      <c r="D15" s="6"/>
      <c r="E15" s="6"/>
      <c r="F15" s="6"/>
      <c r="G15" s="6"/>
      <c r="H15" s="6"/>
      <c r="I15" s="6"/>
      <c r="J15" s="6"/>
      <c r="K15" s="6"/>
    </row>
    <row r="16" spans="1:11" ht="15">
      <c r="A16" s="6"/>
      <c r="B16" s="6"/>
      <c r="C16" s="6"/>
      <c r="D16" s="6"/>
      <c r="E16" s="6"/>
      <c r="F16" s="6"/>
      <c r="G16" s="6"/>
      <c r="H16" s="6"/>
      <c r="I16" s="6"/>
      <c r="J16" s="6"/>
      <c r="K16" s="6"/>
    </row>
    <row r="17" spans="1:11" ht="15.75" thickBot="1">
      <c r="A17" s="6"/>
      <c r="B17" s="6"/>
      <c r="C17" s="6"/>
      <c r="D17" s="6"/>
      <c r="E17" s="6"/>
      <c r="F17" s="6"/>
      <c r="G17" s="6"/>
      <c r="H17" s="6"/>
      <c r="I17" s="6"/>
      <c r="J17" s="6"/>
      <c r="K17" s="6"/>
    </row>
    <row r="18" spans="1:11" ht="15.75" thickBot="1">
      <c r="A18" s="6"/>
      <c r="B18" s="125" t="s">
        <v>85</v>
      </c>
      <c r="C18" s="126"/>
      <c r="D18" s="127" t="s">
        <v>15</v>
      </c>
      <c r="E18" s="128"/>
      <c r="F18" s="129" t="s">
        <v>16</v>
      </c>
      <c r="G18" s="130"/>
      <c r="H18" s="6"/>
      <c r="I18" s="6"/>
      <c r="J18" s="6"/>
      <c r="K18" s="6"/>
    </row>
    <row r="19" spans="1:31" ht="15.75" thickBot="1">
      <c r="A19" s="6"/>
      <c r="B19" s="47" t="s">
        <v>21</v>
      </c>
      <c r="C19" s="39" t="s">
        <v>39</v>
      </c>
      <c r="D19" s="46" t="s">
        <v>21</v>
      </c>
      <c r="E19" s="40" t="s">
        <v>39</v>
      </c>
      <c r="F19" s="45" t="s">
        <v>21</v>
      </c>
      <c r="G19" s="44" t="s">
        <v>39</v>
      </c>
      <c r="H19" s="6"/>
      <c r="I19" s="6"/>
      <c r="J19" s="6"/>
      <c r="K19" s="6"/>
      <c r="AD19"/>
      <c r="AE19"/>
    </row>
    <row r="20" spans="1:31" ht="15">
      <c r="A20" s="85" t="s">
        <v>40</v>
      </c>
      <c r="B20" s="34">
        <v>0</v>
      </c>
      <c r="C20" s="48">
        <f>B20*0.04</f>
        <v>0</v>
      </c>
      <c r="D20" s="34">
        <v>0</v>
      </c>
      <c r="E20" s="48">
        <f>D20*0.04</f>
        <v>0</v>
      </c>
      <c r="F20" s="34">
        <v>0</v>
      </c>
      <c r="G20" s="48">
        <f>F20*0.04</f>
        <v>0</v>
      </c>
      <c r="H20" s="121" t="s">
        <v>95</v>
      </c>
      <c r="I20" s="6"/>
      <c r="J20" s="6"/>
      <c r="K20" s="6"/>
      <c r="AD20"/>
      <c r="AE20"/>
    </row>
    <row r="21" spans="1:31" ht="15.75" thickBot="1">
      <c r="A21" s="86" t="s">
        <v>41</v>
      </c>
      <c r="B21" s="36">
        <v>0</v>
      </c>
      <c r="C21" s="49">
        <f>B21*0.06</f>
        <v>0</v>
      </c>
      <c r="D21" s="36">
        <v>0</v>
      </c>
      <c r="E21" s="49">
        <f>D21*0.06</f>
        <v>0</v>
      </c>
      <c r="F21" s="36">
        <v>0</v>
      </c>
      <c r="G21" s="49">
        <f>F21*0.06</f>
        <v>0</v>
      </c>
      <c r="H21" s="122"/>
      <c r="I21" s="6"/>
      <c r="J21" s="6"/>
      <c r="K21" s="6"/>
      <c r="AD21"/>
      <c r="AE21"/>
    </row>
    <row r="22" spans="1:31" ht="15.75" thickBot="1">
      <c r="A22" s="87" t="s">
        <v>42</v>
      </c>
      <c r="B22" s="38">
        <v>0</v>
      </c>
      <c r="C22" s="50">
        <f>B22*0.115</f>
        <v>0</v>
      </c>
      <c r="D22" s="38">
        <v>0</v>
      </c>
      <c r="E22" s="50">
        <f>D22*0.115</f>
        <v>0</v>
      </c>
      <c r="F22" s="38">
        <v>0</v>
      </c>
      <c r="G22" s="50">
        <f>F22*0.115</f>
        <v>0</v>
      </c>
      <c r="H22" s="92" t="s">
        <v>96</v>
      </c>
      <c r="I22" s="6"/>
      <c r="J22" s="6"/>
      <c r="K22" s="6"/>
      <c r="AD22"/>
      <c r="AE22"/>
    </row>
    <row r="23" spans="1:31" ht="15">
      <c r="A23" s="88" t="s">
        <v>43</v>
      </c>
      <c r="B23" s="34">
        <v>0</v>
      </c>
      <c r="C23" s="48">
        <f>B23*4.771</f>
        <v>0</v>
      </c>
      <c r="D23" s="34">
        <v>0</v>
      </c>
      <c r="E23" s="48">
        <f>D23*4.771</f>
        <v>0</v>
      </c>
      <c r="F23" s="34">
        <v>0</v>
      </c>
      <c r="G23" s="48">
        <f>F23*4.771</f>
        <v>0</v>
      </c>
      <c r="H23" s="111" t="s">
        <v>97</v>
      </c>
      <c r="I23" s="6"/>
      <c r="J23" s="6"/>
      <c r="K23" s="6"/>
      <c r="AD23"/>
      <c r="AE23"/>
    </row>
    <row r="24" spans="1:31" ht="15">
      <c r="A24" s="89" t="s">
        <v>44</v>
      </c>
      <c r="B24" s="35">
        <v>0</v>
      </c>
      <c r="C24" s="51">
        <f>B24*6.024</f>
        <v>0</v>
      </c>
      <c r="D24" s="35">
        <v>0</v>
      </c>
      <c r="E24" s="51">
        <f>D24*6.024</f>
        <v>0</v>
      </c>
      <c r="F24" s="35">
        <v>0</v>
      </c>
      <c r="G24" s="51">
        <f>F24*6.024</f>
        <v>0</v>
      </c>
      <c r="H24" s="112"/>
      <c r="I24" s="6"/>
      <c r="J24" s="6"/>
      <c r="K24" s="6"/>
      <c r="AD24"/>
      <c r="AE24"/>
    </row>
    <row r="25" spans="1:31" ht="15">
      <c r="A25" s="89" t="s">
        <v>45</v>
      </c>
      <c r="B25" s="35">
        <v>0</v>
      </c>
      <c r="C25" s="51">
        <f>B25*5.833</f>
        <v>0</v>
      </c>
      <c r="D25" s="35">
        <v>0</v>
      </c>
      <c r="E25" s="51">
        <f>D25*5.833</f>
        <v>0</v>
      </c>
      <c r="F25" s="35">
        <v>0</v>
      </c>
      <c r="G25" s="51">
        <f>F25*5.833</f>
        <v>0</v>
      </c>
      <c r="H25" s="112"/>
      <c r="I25" s="6"/>
      <c r="J25" s="6"/>
      <c r="K25" s="6"/>
      <c r="AD25"/>
      <c r="AE25"/>
    </row>
    <row r="26" spans="1:31" ht="15">
      <c r="A26" s="90" t="s">
        <v>46</v>
      </c>
      <c r="B26" s="35">
        <v>0</v>
      </c>
      <c r="C26" s="51">
        <f>B26*7.947</f>
        <v>0</v>
      </c>
      <c r="D26" s="35">
        <v>0</v>
      </c>
      <c r="E26" s="51">
        <f>D26*7.947</f>
        <v>0</v>
      </c>
      <c r="F26" s="35">
        <v>0</v>
      </c>
      <c r="G26" s="51">
        <f>F26*7.947</f>
        <v>0</v>
      </c>
      <c r="H26" s="112"/>
      <c r="I26" s="6"/>
      <c r="J26" s="6"/>
      <c r="K26" s="6"/>
      <c r="AD26"/>
      <c r="AE26"/>
    </row>
    <row r="27" spans="1:31" ht="15">
      <c r="A27" s="90" t="s">
        <v>47</v>
      </c>
      <c r="B27" s="35">
        <v>0</v>
      </c>
      <c r="C27" s="51">
        <f>B27*3.158</f>
        <v>0</v>
      </c>
      <c r="D27" s="35">
        <v>0</v>
      </c>
      <c r="E27" s="51">
        <f>D27*3.158</f>
        <v>0</v>
      </c>
      <c r="F27" s="35">
        <v>0</v>
      </c>
      <c r="G27" s="51">
        <f>F27*3.158</f>
        <v>0</v>
      </c>
      <c r="H27" s="112"/>
      <c r="I27" s="6"/>
      <c r="J27" s="6"/>
      <c r="K27" s="6"/>
      <c r="AD27"/>
      <c r="AE27"/>
    </row>
    <row r="28" spans="1:31" ht="15">
      <c r="A28" s="90" t="s">
        <v>48</v>
      </c>
      <c r="B28" s="35">
        <v>0</v>
      </c>
      <c r="C28" s="51">
        <f>B28*6.773</f>
        <v>0</v>
      </c>
      <c r="D28" s="35">
        <v>0</v>
      </c>
      <c r="E28" s="51">
        <f>D28*6.773</f>
        <v>0</v>
      </c>
      <c r="F28" s="35">
        <v>0</v>
      </c>
      <c r="G28" s="51">
        <f>F28*6.773</f>
        <v>0</v>
      </c>
      <c r="H28" s="112"/>
      <c r="I28" s="6"/>
      <c r="J28" s="6"/>
      <c r="K28" s="6"/>
      <c r="AD28"/>
      <c r="AE28"/>
    </row>
    <row r="29" spans="1:31" ht="15">
      <c r="A29" s="89" t="s">
        <v>49</v>
      </c>
      <c r="B29" s="35">
        <v>0</v>
      </c>
      <c r="C29" s="51">
        <f>B29*0.003</f>
        <v>0</v>
      </c>
      <c r="D29" s="35">
        <v>0</v>
      </c>
      <c r="E29" s="51">
        <f>D29*0.003</f>
        <v>0</v>
      </c>
      <c r="F29" s="35">
        <v>0</v>
      </c>
      <c r="G29" s="51">
        <f>F29*0.003</f>
        <v>0</v>
      </c>
      <c r="H29" s="112"/>
      <c r="I29" s="6"/>
      <c r="J29" s="6"/>
      <c r="K29" s="6"/>
      <c r="AD29"/>
      <c r="AE29"/>
    </row>
    <row r="30" spans="1:31" ht="15">
      <c r="A30" s="90" t="s">
        <v>50</v>
      </c>
      <c r="B30" s="35">
        <v>0</v>
      </c>
      <c r="C30" s="51">
        <f>B30*4.822</f>
        <v>0</v>
      </c>
      <c r="D30" s="35">
        <v>0</v>
      </c>
      <c r="E30" s="51">
        <f>D30*4.822</f>
        <v>0</v>
      </c>
      <c r="F30" s="35">
        <v>0</v>
      </c>
      <c r="G30" s="51">
        <f>F30*4.822</f>
        <v>0</v>
      </c>
      <c r="H30" s="112"/>
      <c r="I30" s="6"/>
      <c r="J30" s="6"/>
      <c r="K30" s="6"/>
      <c r="AD30"/>
      <c r="AE30"/>
    </row>
    <row r="31" spans="1:31" ht="15">
      <c r="A31" s="90" t="s">
        <v>51</v>
      </c>
      <c r="B31" s="35">
        <v>0</v>
      </c>
      <c r="C31" s="51">
        <f>B31*4.421</f>
        <v>0</v>
      </c>
      <c r="D31" s="35">
        <v>0</v>
      </c>
      <c r="E31" s="51">
        <f>D31*4.421</f>
        <v>0</v>
      </c>
      <c r="F31" s="35">
        <v>0</v>
      </c>
      <c r="G31" s="51">
        <f>F31*4.421</f>
        <v>0</v>
      </c>
      <c r="H31" s="112"/>
      <c r="I31" s="6"/>
      <c r="J31" s="6"/>
      <c r="K31" s="6"/>
      <c r="AD31"/>
      <c r="AE31"/>
    </row>
    <row r="32" spans="1:31" ht="15.75" thickBot="1">
      <c r="A32" s="91" t="s">
        <v>52</v>
      </c>
      <c r="B32" s="36">
        <v>0</v>
      </c>
      <c r="C32" s="49">
        <f>B32*4.806</f>
        <v>0</v>
      </c>
      <c r="D32" s="36">
        <v>0</v>
      </c>
      <c r="E32" s="49">
        <f>D32*4.806</f>
        <v>0</v>
      </c>
      <c r="F32" s="36">
        <v>0</v>
      </c>
      <c r="G32" s="49">
        <f>F32*4.806</f>
        <v>0</v>
      </c>
      <c r="H32" s="113"/>
      <c r="I32" s="6"/>
      <c r="J32" s="6"/>
      <c r="K32" s="6"/>
      <c r="AD32"/>
      <c r="AE32"/>
    </row>
    <row r="33" spans="1:11" ht="15">
      <c r="A33" s="6"/>
      <c r="B33" s="6"/>
      <c r="C33" s="6"/>
      <c r="D33" s="6"/>
      <c r="E33" s="6"/>
      <c r="F33" s="6"/>
      <c r="G33" s="6"/>
      <c r="H33" s="6"/>
      <c r="I33" s="6"/>
      <c r="J33" s="6"/>
      <c r="K33" s="6"/>
    </row>
    <row r="34" s="6" customFormat="1" ht="15"/>
    <row r="35" s="6" customFormat="1" ht="15"/>
    <row r="36" s="6" customFormat="1" ht="15"/>
    <row r="37" s="6" customFormat="1" ht="15"/>
    <row r="38" s="6" customFormat="1" ht="15"/>
    <row r="39" s="6" customFormat="1" ht="15"/>
    <row r="40" s="6" customFormat="1" ht="15"/>
    <row r="41" s="6" customFormat="1" ht="15"/>
    <row r="42" s="6" customFormat="1" ht="15"/>
    <row r="43" s="6" customFormat="1" ht="15"/>
    <row r="44" s="6" customFormat="1" ht="15"/>
    <row r="45" s="6" customFormat="1" ht="15"/>
    <row r="46" s="6" customFormat="1" ht="15"/>
    <row r="47" s="6" customFormat="1" ht="15"/>
    <row r="48" s="6" customFormat="1" ht="15"/>
    <row r="49" s="6" customFormat="1" ht="15"/>
    <row r="50" s="6" customFormat="1" ht="15"/>
    <row r="51" s="6" customFormat="1" ht="15"/>
    <row r="52" s="6" customFormat="1" ht="15"/>
    <row r="53" s="6" customFormat="1" ht="15"/>
    <row r="54" s="6" customFormat="1" ht="15"/>
    <row r="55" s="6" customFormat="1" ht="15"/>
    <row r="56" s="6" customFormat="1" ht="15"/>
    <row r="57" s="6" customFormat="1" ht="15"/>
    <row r="58" s="6" customFormat="1" ht="15"/>
    <row r="59" s="6" customFormat="1" ht="15"/>
    <row r="60" s="6" customFormat="1" ht="15"/>
    <row r="61" s="6" customFormat="1" ht="15"/>
    <row r="62" s="6" customFormat="1" ht="15"/>
    <row r="63" s="6" customFormat="1" ht="15"/>
    <row r="64" s="6" customFormat="1" ht="15"/>
    <row r="65" s="6" customFormat="1" ht="15"/>
    <row r="66" s="6" customFormat="1" ht="15"/>
    <row r="67" s="6" customFormat="1" ht="15"/>
    <row r="68" s="6" customFormat="1" ht="15"/>
    <row r="69" s="6" customFormat="1" ht="15"/>
    <row r="70" s="6" customFormat="1" ht="15"/>
    <row r="71" s="6" customFormat="1" ht="15"/>
    <row r="72" s="6" customFormat="1" ht="15"/>
    <row r="73" s="6" customFormat="1" ht="15"/>
    <row r="74" s="6" customFormat="1" ht="15"/>
    <row r="75" s="6" customFormat="1" ht="15"/>
    <row r="76" s="6" customFormat="1" ht="15"/>
    <row r="77" s="6" customFormat="1" ht="15"/>
    <row r="78" s="6" customFormat="1" ht="15"/>
    <row r="79" s="6" customFormat="1" ht="15"/>
    <row r="80" s="6" customFormat="1" ht="15"/>
    <row r="81" s="6" customFormat="1" ht="15"/>
    <row r="82" s="6" customFormat="1" ht="15"/>
    <row r="83" s="6" customFormat="1" ht="15"/>
    <row r="84" s="6" customFormat="1" ht="15"/>
    <row r="85" s="6" customFormat="1" ht="15"/>
    <row r="86" s="6" customFormat="1" ht="15"/>
    <row r="87" s="6" customFormat="1" ht="15"/>
    <row r="88" s="6" customFormat="1" ht="15"/>
    <row r="89" s="6" customFormat="1" ht="15"/>
    <row r="90" s="6" customFormat="1" ht="15"/>
    <row r="91" s="6" customFormat="1" ht="15"/>
    <row r="92" s="6" customFormat="1" ht="15"/>
    <row r="93" s="6" customFormat="1" ht="15"/>
    <row r="94" s="6" customFormat="1" ht="15"/>
    <row r="95" s="6" customFormat="1" ht="15"/>
    <row r="96" s="6" customFormat="1" ht="15"/>
    <row r="97" s="6" customFormat="1" ht="15"/>
    <row r="98" s="6" customFormat="1" ht="15"/>
    <row r="99" s="6" customFormat="1" ht="15"/>
  </sheetData>
  <sheetProtection/>
  <mergeCells count="14">
    <mergeCell ref="A11:B11"/>
    <mergeCell ref="B18:C18"/>
    <mergeCell ref="D18:E18"/>
    <mergeCell ref="F18:G18"/>
    <mergeCell ref="H23:H32"/>
    <mergeCell ref="J2:K2"/>
    <mergeCell ref="A2:B2"/>
    <mergeCell ref="D3:F3"/>
    <mergeCell ref="D7:F7"/>
    <mergeCell ref="D11:F11"/>
    <mergeCell ref="D2:F2"/>
    <mergeCell ref="H20:H21"/>
    <mergeCell ref="A3:B3"/>
    <mergeCell ref="A7:B7"/>
  </mergeCells>
  <conditionalFormatting sqref="C20:C32">
    <cfRule type="cellIs" priority="3" dxfId="36" operator="greaterThan" stopIfTrue="1">
      <formula>0.00001</formula>
    </cfRule>
  </conditionalFormatting>
  <conditionalFormatting sqref="E20:E32">
    <cfRule type="cellIs" priority="2" dxfId="36" operator="greaterThan" stopIfTrue="1">
      <formula>0.00001</formula>
    </cfRule>
  </conditionalFormatting>
  <conditionalFormatting sqref="G20:G32">
    <cfRule type="cellIs" priority="1" dxfId="36" operator="greaterThan" stopIfTrue="1">
      <formula>0.00001</formula>
    </cfRule>
  </conditionalFormatting>
  <printOptions/>
  <pageMargins left="0.25" right="0.25"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AE33"/>
  <sheetViews>
    <sheetView showGridLines="0" zoomScalePageLayoutView="0" workbookViewId="0" topLeftCell="A1">
      <selection activeCell="K5" sqref="K5"/>
    </sheetView>
  </sheetViews>
  <sheetFormatPr defaultColWidth="9.140625" defaultRowHeight="15"/>
  <cols>
    <col min="1" max="1" width="19.8515625" style="0" bestFit="1" customWidth="1"/>
    <col min="2" max="2" width="18.57421875" style="0" customWidth="1"/>
    <col min="3" max="3" width="17.00390625" style="0" customWidth="1"/>
    <col min="4" max="4" width="19.421875" style="0" customWidth="1"/>
    <col min="5" max="5" width="18.28125" style="0" customWidth="1"/>
    <col min="6" max="6" width="17.28125" style="0" customWidth="1"/>
    <col min="7" max="7" width="19.421875" style="0" customWidth="1"/>
    <col min="8" max="8" width="26.8515625" style="0" bestFit="1" customWidth="1"/>
    <col min="9" max="9" width="8.140625" style="0" customWidth="1"/>
    <col min="10" max="10" width="23.00390625" style="0" bestFit="1" customWidth="1"/>
    <col min="11" max="11" width="18.57421875" style="0" bestFit="1" customWidth="1"/>
    <col min="12" max="31" width="9.140625" style="6" customWidth="1"/>
  </cols>
  <sheetData>
    <row r="1" spans="1:11" ht="15">
      <c r="A1" s="6"/>
      <c r="B1" s="6"/>
      <c r="C1" s="6"/>
      <c r="D1" s="6"/>
      <c r="E1" s="6"/>
      <c r="F1" s="6"/>
      <c r="G1" s="6"/>
      <c r="H1" s="6"/>
      <c r="I1" s="6"/>
      <c r="J1" s="6"/>
      <c r="K1" s="6"/>
    </row>
    <row r="2" spans="1:11" ht="15">
      <c r="A2" s="115" t="s">
        <v>98</v>
      </c>
      <c r="B2" s="115"/>
      <c r="C2" s="6"/>
      <c r="D2" s="115" t="s">
        <v>98</v>
      </c>
      <c r="E2" s="115"/>
      <c r="F2" s="115"/>
      <c r="G2" s="6"/>
      <c r="H2" s="64" t="s">
        <v>99</v>
      </c>
      <c r="I2" s="6"/>
      <c r="J2" s="114" t="s">
        <v>20</v>
      </c>
      <c r="K2" s="114"/>
    </row>
    <row r="3" spans="1:11" ht="15">
      <c r="A3" s="116" t="s">
        <v>11</v>
      </c>
      <c r="B3" s="116"/>
      <c r="C3" s="6"/>
      <c r="D3" s="116" t="s">
        <v>86</v>
      </c>
      <c r="E3" s="116"/>
      <c r="F3" s="116"/>
      <c r="G3" s="6"/>
      <c r="H3" s="78" t="s">
        <v>17</v>
      </c>
      <c r="I3" s="75"/>
      <c r="J3" s="79" t="s">
        <v>22</v>
      </c>
      <c r="K3" s="80" t="s">
        <v>23</v>
      </c>
    </row>
    <row r="4" spans="1:11" ht="15.75" thickBot="1">
      <c r="A4" s="22" t="s">
        <v>22</v>
      </c>
      <c r="B4" s="22" t="s">
        <v>23</v>
      </c>
      <c r="C4" s="6"/>
      <c r="D4" s="22" t="s">
        <v>12</v>
      </c>
      <c r="E4" s="22" t="s">
        <v>13</v>
      </c>
      <c r="F4" s="22" t="s">
        <v>14</v>
      </c>
      <c r="G4" s="6"/>
      <c r="H4" s="29">
        <f>SUM(D5:F5)+(SUM(D9:F9)*0.95)+(SUM(D13:F13)*(0.85))</f>
        <v>0</v>
      </c>
      <c r="I4" s="6"/>
      <c r="J4" s="41">
        <f>SUM(A5+A9+A13)</f>
        <v>0</v>
      </c>
      <c r="K4" s="107">
        <f>SUM(B5+B9+B13)</f>
        <v>0</v>
      </c>
    </row>
    <row r="5" spans="1:11" ht="15.75" thickBot="1">
      <c r="A5" s="23">
        <v>0</v>
      </c>
      <c r="B5" s="24">
        <v>0</v>
      </c>
      <c r="C5" s="6"/>
      <c r="D5" s="82">
        <f>IF((A5+A9+A13)&lt;100,(A5*1.399),IF(AND((A5+A9+A13)&gt;99,(A5+A9+A13)&lt;500),(A5*TRUNC(1.278+(500-SUM(A5+A9+A13))*0.0003,3)),IF(AND((A5+A9+A13)&gt;499,(A5+A9+A13)&lt;600),(A5*TRUNC(1.158+(600-(A5+A9+A13))*0.0012,3)),IF((A5+A9+A13)&gt;599,(A5*1.158),0))))</f>
        <v>0</v>
      </c>
      <c r="E5" s="83">
        <f>IF((B5+B9+B13)&lt;100,(B5*1.559),IF(AND((B5+B9+B13)&gt;99,(B5+B9+B13)&lt;500),(B5*TRUNC(1.398+(500-SUM(B5+B9+B13))*0.0004,3)),IF(AND((B5+B9+B13)&gt;499,(B5+B9+B13)&lt;600),(B5*TRUNC(1.268+(600-(B5+B9+B13))*0.0013,3)),IF((B5+B9+B13)&gt;599,(B5*1.268),0))))</f>
        <v>0</v>
      </c>
      <c r="F5" s="84">
        <f>SUM(C20:C32)</f>
        <v>0</v>
      </c>
      <c r="G5" s="6"/>
      <c r="H5" s="28">
        <f>H4*4150.43</f>
        <v>0</v>
      </c>
      <c r="I5" s="6"/>
      <c r="J5" s="42">
        <f>J4*1843.14</f>
        <v>0</v>
      </c>
      <c r="K5" s="42">
        <f>K4*2148.15</f>
        <v>0</v>
      </c>
    </row>
    <row r="6" spans="1:11" ht="15">
      <c r="A6" s="6"/>
      <c r="B6" s="6"/>
      <c r="C6" s="6"/>
      <c r="D6" s="6"/>
      <c r="E6" s="6"/>
      <c r="F6" s="6"/>
      <c r="G6" s="6"/>
      <c r="H6" s="6"/>
      <c r="I6" s="6"/>
      <c r="J6" s="6"/>
      <c r="K6" s="6"/>
    </row>
    <row r="7" spans="1:11" ht="15.75" thickBot="1">
      <c r="A7" s="123" t="s">
        <v>15</v>
      </c>
      <c r="B7" s="123"/>
      <c r="C7" s="6"/>
      <c r="D7" s="117" t="s">
        <v>15</v>
      </c>
      <c r="E7" s="117"/>
      <c r="F7" s="117"/>
      <c r="G7" s="6"/>
      <c r="H7" s="81" t="s">
        <v>18</v>
      </c>
      <c r="I7" s="6"/>
      <c r="J7" s="76" t="s">
        <v>24</v>
      </c>
      <c r="K7" s="6"/>
    </row>
    <row r="8" spans="1:11" ht="15.75" thickBot="1">
      <c r="A8" s="21" t="s">
        <v>22</v>
      </c>
      <c r="B8" s="21" t="s">
        <v>23</v>
      </c>
      <c r="C8" s="6"/>
      <c r="D8" s="20" t="s">
        <v>12</v>
      </c>
      <c r="E8" s="20" t="s">
        <v>13</v>
      </c>
      <c r="F8" s="20" t="s">
        <v>14</v>
      </c>
      <c r="G8" s="6"/>
      <c r="H8" s="43">
        <v>0</v>
      </c>
      <c r="I8" s="6"/>
      <c r="J8" s="66">
        <f>J5+K5</f>
        <v>0</v>
      </c>
      <c r="K8" s="6"/>
    </row>
    <row r="9" spans="1:11" ht="15.75" thickBot="1">
      <c r="A9" s="23">
        <v>0</v>
      </c>
      <c r="B9" s="24">
        <v>0</v>
      </c>
      <c r="C9" s="6"/>
      <c r="D9" s="82">
        <f>IF((A5+A9+A13)&lt;100,(A9*1.399),IF(AND((A5+A9+A13)&gt;99,(A5+A9+A13)&lt;500),(A9*TRUNC(1.278+(500-SUM(A5+A9+A13))*0.0003,3)),IF(AND((A5+A9+A13)&gt;499,(A5+A9+A13)&lt;600),(A9*TRUNC(1.158+(600-(A5+A9+A13))*0.0012,3)),IF((A5+A9+A13)&gt;599,(A9*1.158),0))))</f>
        <v>0</v>
      </c>
      <c r="E9" s="83">
        <f>IF(E5&gt;0,(E5/B5)*B9,0)</f>
        <v>0</v>
      </c>
      <c r="F9" s="84">
        <f>SUM(E20:E32)</f>
        <v>0</v>
      </c>
      <c r="G9" s="6"/>
      <c r="H9" s="6"/>
      <c r="I9" s="6"/>
      <c r="J9" s="6"/>
      <c r="K9" s="6"/>
    </row>
    <row r="10" spans="1:11" ht="15.75" thickBot="1">
      <c r="A10" s="6"/>
      <c r="B10" s="6"/>
      <c r="C10" s="6"/>
      <c r="D10" s="6"/>
      <c r="E10" s="6"/>
      <c r="F10" s="6"/>
      <c r="G10" s="6"/>
      <c r="H10" s="76" t="s">
        <v>19</v>
      </c>
      <c r="I10" s="6"/>
      <c r="J10" s="77" t="s">
        <v>25</v>
      </c>
      <c r="K10" s="6"/>
    </row>
    <row r="11" spans="1:11" ht="16.5" thickBot="1" thickTop="1">
      <c r="A11" s="124" t="s">
        <v>16</v>
      </c>
      <c r="B11" s="124"/>
      <c r="C11" s="6"/>
      <c r="D11" s="118" t="s">
        <v>16</v>
      </c>
      <c r="E11" s="119"/>
      <c r="F11" s="120"/>
      <c r="G11" s="6"/>
      <c r="H11" s="66">
        <f>H5+H8</f>
        <v>0</v>
      </c>
      <c r="I11" s="6"/>
      <c r="J11" s="67">
        <f>J8+H11</f>
        <v>0</v>
      </c>
      <c r="K11" s="6"/>
    </row>
    <row r="12" spans="1:11" ht="16.5" thickBot="1" thickTop="1">
      <c r="A12" s="52" t="s">
        <v>22</v>
      </c>
      <c r="B12" s="52" t="s">
        <v>23</v>
      </c>
      <c r="C12" s="6"/>
      <c r="D12" s="52" t="s">
        <v>12</v>
      </c>
      <c r="E12" s="52" t="s">
        <v>13</v>
      </c>
      <c r="F12" s="52" t="s">
        <v>14</v>
      </c>
      <c r="G12" s="6"/>
      <c r="H12" s="6"/>
      <c r="I12" s="6"/>
      <c r="J12" s="6"/>
      <c r="K12" s="6"/>
    </row>
    <row r="13" spans="1:11" ht="15.75" thickBot="1">
      <c r="A13" s="23">
        <v>0</v>
      </c>
      <c r="B13" s="24">
        <v>0</v>
      </c>
      <c r="C13" s="6"/>
      <c r="D13" s="82">
        <f>IF((A5+A9+A13)&lt;100,(A13*1.399),IF(AND((A5+A9+A13)&gt;99,(A5+A9+A13)&lt;500),(A13*TRUNC(1.278+(500-SUM(A5+A9+A13))*0.0003,3)),IF(AND((A5+A9+A13)&gt;499,(A5+A9+A13)&lt;600),(A13*TRUNC(1.158+(600-(A5+A9+A13))*0.0012,3)),IF((A5+A9+A13)&gt;599,(A13*1.158),0))))</f>
        <v>0</v>
      </c>
      <c r="E13" s="83">
        <f>IF(E5&gt;0,(E5/B5)*B13,0)</f>
        <v>0</v>
      </c>
      <c r="F13" s="84">
        <f>SUM(G20:G32)</f>
        <v>0</v>
      </c>
      <c r="G13" s="6"/>
      <c r="H13" s="6"/>
      <c r="I13" s="6"/>
      <c r="J13" s="65"/>
      <c r="K13" s="6"/>
    </row>
    <row r="14" spans="1:11" ht="15">
      <c r="A14" s="6"/>
      <c r="B14" s="6"/>
      <c r="C14" s="6"/>
      <c r="D14" s="6"/>
      <c r="E14" s="6"/>
      <c r="F14" s="6"/>
      <c r="G14" s="6"/>
      <c r="H14" s="6"/>
      <c r="I14" s="6"/>
      <c r="J14" s="6"/>
      <c r="K14" s="6"/>
    </row>
    <row r="15" spans="1:11" ht="15">
      <c r="A15" s="6"/>
      <c r="B15" s="6"/>
      <c r="C15" s="6"/>
      <c r="D15" s="6"/>
      <c r="E15" s="6"/>
      <c r="F15" s="6"/>
      <c r="G15" s="6"/>
      <c r="H15" s="6"/>
      <c r="I15" s="6"/>
      <c r="J15" s="6"/>
      <c r="K15" s="6"/>
    </row>
    <row r="16" spans="1:11" ht="15">
      <c r="A16" s="6"/>
      <c r="B16" s="6"/>
      <c r="C16" s="6"/>
      <c r="D16" s="6"/>
      <c r="E16" s="6"/>
      <c r="F16" s="6"/>
      <c r="G16" s="6"/>
      <c r="H16" s="6"/>
      <c r="I16" s="6"/>
      <c r="J16" s="6"/>
      <c r="K16" s="6"/>
    </row>
    <row r="17" spans="1:11" ht="15.75" thickBot="1">
      <c r="A17" s="6"/>
      <c r="B17" s="6"/>
      <c r="C17" s="6"/>
      <c r="D17" s="6"/>
      <c r="E17" s="6"/>
      <c r="F17" s="6"/>
      <c r="G17" s="6"/>
      <c r="H17" s="6"/>
      <c r="I17" s="6"/>
      <c r="J17" s="6"/>
      <c r="K17" s="6"/>
    </row>
    <row r="18" spans="1:11" ht="15.75" thickBot="1">
      <c r="A18" s="6"/>
      <c r="B18" s="125" t="s">
        <v>85</v>
      </c>
      <c r="C18" s="126"/>
      <c r="D18" s="127" t="s">
        <v>15</v>
      </c>
      <c r="E18" s="128"/>
      <c r="F18" s="129" t="s">
        <v>16</v>
      </c>
      <c r="G18" s="130"/>
      <c r="H18" s="6"/>
      <c r="I18" s="6"/>
      <c r="J18" s="6"/>
      <c r="K18" s="6"/>
    </row>
    <row r="19" spans="1:31" ht="15.75" thickBot="1">
      <c r="A19" s="6"/>
      <c r="B19" s="47" t="s">
        <v>21</v>
      </c>
      <c r="C19" s="39" t="s">
        <v>39</v>
      </c>
      <c r="D19" s="46" t="s">
        <v>21</v>
      </c>
      <c r="E19" s="40" t="s">
        <v>39</v>
      </c>
      <c r="F19" s="45" t="s">
        <v>21</v>
      </c>
      <c r="G19" s="44" t="s">
        <v>39</v>
      </c>
      <c r="H19" s="6"/>
      <c r="I19" s="6"/>
      <c r="J19" s="6"/>
      <c r="K19" s="6"/>
      <c r="AD19"/>
      <c r="AE19"/>
    </row>
    <row r="20" spans="1:31" ht="15">
      <c r="A20" s="85" t="s">
        <v>40</v>
      </c>
      <c r="B20" s="34">
        <v>0</v>
      </c>
      <c r="C20" s="48">
        <f>B20*0.04</f>
        <v>0</v>
      </c>
      <c r="D20" s="34">
        <v>0</v>
      </c>
      <c r="E20" s="48">
        <f>D20*0.04</f>
        <v>0</v>
      </c>
      <c r="F20" s="34">
        <v>0</v>
      </c>
      <c r="G20" s="48">
        <f>F20*0.04</f>
        <v>0</v>
      </c>
      <c r="H20" s="121" t="s">
        <v>95</v>
      </c>
      <c r="I20" s="6"/>
      <c r="J20" s="6"/>
      <c r="K20" s="6"/>
      <c r="AD20"/>
      <c r="AE20"/>
    </row>
    <row r="21" spans="1:31" ht="15.75" thickBot="1">
      <c r="A21" s="86" t="s">
        <v>41</v>
      </c>
      <c r="B21" s="36">
        <v>0</v>
      </c>
      <c r="C21" s="49">
        <f>B21*0.06</f>
        <v>0</v>
      </c>
      <c r="D21" s="36">
        <v>0</v>
      </c>
      <c r="E21" s="49">
        <f>D21*0.06</f>
        <v>0</v>
      </c>
      <c r="F21" s="36">
        <v>0</v>
      </c>
      <c r="G21" s="49">
        <f>F21*0.06</f>
        <v>0</v>
      </c>
      <c r="H21" s="122"/>
      <c r="I21" s="6"/>
      <c r="J21" s="6"/>
      <c r="K21" s="6"/>
      <c r="AD21"/>
      <c r="AE21"/>
    </row>
    <row r="22" spans="1:31" ht="15.75" thickBot="1">
      <c r="A22" s="87" t="s">
        <v>42</v>
      </c>
      <c r="B22" s="38">
        <v>0</v>
      </c>
      <c r="C22" s="50">
        <f>B22*0.115</f>
        <v>0</v>
      </c>
      <c r="D22" s="38">
        <v>0</v>
      </c>
      <c r="E22" s="50">
        <f>D22*0.115</f>
        <v>0</v>
      </c>
      <c r="F22" s="38">
        <v>0</v>
      </c>
      <c r="G22" s="50">
        <f>F22*0.115</f>
        <v>0</v>
      </c>
      <c r="H22" s="92" t="s">
        <v>96</v>
      </c>
      <c r="I22" s="6"/>
      <c r="J22" s="6"/>
      <c r="K22" s="6"/>
      <c r="AD22"/>
      <c r="AE22"/>
    </row>
    <row r="23" spans="1:31" ht="15">
      <c r="A23" s="88" t="s">
        <v>43</v>
      </c>
      <c r="B23" s="34">
        <v>0</v>
      </c>
      <c r="C23" s="48">
        <f>B23*4.771</f>
        <v>0</v>
      </c>
      <c r="D23" s="34">
        <v>0</v>
      </c>
      <c r="E23" s="48">
        <f>D23*4.771</f>
        <v>0</v>
      </c>
      <c r="F23" s="34">
        <v>0</v>
      </c>
      <c r="G23" s="48">
        <f>F23*4.771</f>
        <v>0</v>
      </c>
      <c r="H23" s="111" t="s">
        <v>97</v>
      </c>
      <c r="I23" s="6"/>
      <c r="J23" s="6"/>
      <c r="K23" s="6"/>
      <c r="AD23"/>
      <c r="AE23"/>
    </row>
    <row r="24" spans="1:31" ht="15">
      <c r="A24" s="89" t="s">
        <v>44</v>
      </c>
      <c r="B24" s="35">
        <v>0</v>
      </c>
      <c r="C24" s="51">
        <f>B24*6.024</f>
        <v>0</v>
      </c>
      <c r="D24" s="35">
        <v>0</v>
      </c>
      <c r="E24" s="51">
        <f>D24*6.024</f>
        <v>0</v>
      </c>
      <c r="F24" s="35">
        <v>0</v>
      </c>
      <c r="G24" s="51">
        <f>F24*6.024</f>
        <v>0</v>
      </c>
      <c r="H24" s="112"/>
      <c r="I24" s="6"/>
      <c r="J24" s="6"/>
      <c r="K24" s="6"/>
      <c r="AD24"/>
      <c r="AE24"/>
    </row>
    <row r="25" spans="1:31" ht="15">
      <c r="A25" s="89" t="s">
        <v>45</v>
      </c>
      <c r="B25" s="35">
        <v>0</v>
      </c>
      <c r="C25" s="51">
        <f>B25*5.833</f>
        <v>0</v>
      </c>
      <c r="D25" s="35">
        <v>0</v>
      </c>
      <c r="E25" s="51">
        <f>D25*5.833</f>
        <v>0</v>
      </c>
      <c r="F25" s="35">
        <v>0</v>
      </c>
      <c r="G25" s="51">
        <f>F25*5.833</f>
        <v>0</v>
      </c>
      <c r="H25" s="112"/>
      <c r="I25" s="6"/>
      <c r="J25" s="6"/>
      <c r="K25" s="6"/>
      <c r="AD25"/>
      <c r="AE25"/>
    </row>
    <row r="26" spans="1:31" ht="15">
      <c r="A26" s="90" t="s">
        <v>46</v>
      </c>
      <c r="B26" s="35">
        <v>0</v>
      </c>
      <c r="C26" s="51">
        <f>B26*7.947</f>
        <v>0</v>
      </c>
      <c r="D26" s="35">
        <v>0</v>
      </c>
      <c r="E26" s="51">
        <f>D26*7.947</f>
        <v>0</v>
      </c>
      <c r="F26" s="35">
        <v>0</v>
      </c>
      <c r="G26" s="51">
        <f>F26*7.947</f>
        <v>0</v>
      </c>
      <c r="H26" s="112"/>
      <c r="I26" s="6"/>
      <c r="J26" s="6"/>
      <c r="K26" s="6"/>
      <c r="AD26"/>
      <c r="AE26"/>
    </row>
    <row r="27" spans="1:31" ht="15">
      <c r="A27" s="90" t="s">
        <v>47</v>
      </c>
      <c r="B27" s="35">
        <v>0</v>
      </c>
      <c r="C27" s="51">
        <f>B27*3.158</f>
        <v>0</v>
      </c>
      <c r="D27" s="35">
        <v>0</v>
      </c>
      <c r="E27" s="51">
        <f>D27*3.158</f>
        <v>0</v>
      </c>
      <c r="F27" s="35">
        <v>0</v>
      </c>
      <c r="G27" s="51">
        <f>F27*3.158</f>
        <v>0</v>
      </c>
      <c r="H27" s="112"/>
      <c r="I27" s="6"/>
      <c r="J27" s="6"/>
      <c r="K27" s="6"/>
      <c r="AD27"/>
      <c r="AE27"/>
    </row>
    <row r="28" spans="1:31" ht="15">
      <c r="A28" s="90" t="s">
        <v>48</v>
      </c>
      <c r="B28" s="35">
        <v>0</v>
      </c>
      <c r="C28" s="51">
        <f>B28*6.773</f>
        <v>0</v>
      </c>
      <c r="D28" s="35">
        <v>0</v>
      </c>
      <c r="E28" s="51">
        <f>D28*6.773</f>
        <v>0</v>
      </c>
      <c r="F28" s="35">
        <v>0</v>
      </c>
      <c r="G28" s="51">
        <f>F28*6.773</f>
        <v>0</v>
      </c>
      <c r="H28" s="112"/>
      <c r="I28" s="6"/>
      <c r="J28" s="6"/>
      <c r="K28" s="6"/>
      <c r="AD28"/>
      <c r="AE28"/>
    </row>
    <row r="29" spans="1:31" ht="15">
      <c r="A29" s="89" t="s">
        <v>49</v>
      </c>
      <c r="B29" s="35">
        <v>0</v>
      </c>
      <c r="C29" s="51">
        <f>B29*0.003</f>
        <v>0</v>
      </c>
      <c r="D29" s="35">
        <v>0</v>
      </c>
      <c r="E29" s="51">
        <f>D29*0.003</f>
        <v>0</v>
      </c>
      <c r="F29" s="35">
        <v>0</v>
      </c>
      <c r="G29" s="51">
        <f>F29*0.003</f>
        <v>0</v>
      </c>
      <c r="H29" s="112"/>
      <c r="I29" s="6"/>
      <c r="J29" s="6"/>
      <c r="K29" s="6"/>
      <c r="AD29"/>
      <c r="AE29"/>
    </row>
    <row r="30" spans="1:31" ht="15">
      <c r="A30" s="90" t="s">
        <v>50</v>
      </c>
      <c r="B30" s="35">
        <v>0</v>
      </c>
      <c r="C30" s="51">
        <f>B30*4.822</f>
        <v>0</v>
      </c>
      <c r="D30" s="35">
        <v>0</v>
      </c>
      <c r="E30" s="51">
        <f>D30*4.822</f>
        <v>0</v>
      </c>
      <c r="F30" s="35">
        <v>0</v>
      </c>
      <c r="G30" s="51">
        <f>F30*4.822</f>
        <v>0</v>
      </c>
      <c r="H30" s="112"/>
      <c r="I30" s="6"/>
      <c r="J30" s="6"/>
      <c r="K30" s="6"/>
      <c r="AD30"/>
      <c r="AE30"/>
    </row>
    <row r="31" spans="1:31" ht="15">
      <c r="A31" s="90" t="s">
        <v>51</v>
      </c>
      <c r="B31" s="35">
        <v>0</v>
      </c>
      <c r="C31" s="51">
        <f>B31*4.421</f>
        <v>0</v>
      </c>
      <c r="D31" s="35">
        <v>0</v>
      </c>
      <c r="E31" s="51">
        <f>D31*4.421</f>
        <v>0</v>
      </c>
      <c r="F31" s="35">
        <v>0</v>
      </c>
      <c r="G31" s="51">
        <f>F31*4.421</f>
        <v>0</v>
      </c>
      <c r="H31" s="112"/>
      <c r="I31" s="6"/>
      <c r="J31" s="6"/>
      <c r="K31" s="6"/>
      <c r="AD31"/>
      <c r="AE31"/>
    </row>
    <row r="32" spans="1:31" ht="15.75" thickBot="1">
      <c r="A32" s="91" t="s">
        <v>52</v>
      </c>
      <c r="B32" s="36">
        <v>0</v>
      </c>
      <c r="C32" s="49">
        <f>B32*4.806</f>
        <v>0</v>
      </c>
      <c r="D32" s="36">
        <v>0</v>
      </c>
      <c r="E32" s="49">
        <f>D32*4.806</f>
        <v>0</v>
      </c>
      <c r="F32" s="36">
        <v>0</v>
      </c>
      <c r="G32" s="49">
        <f>F32*4.806</f>
        <v>0</v>
      </c>
      <c r="H32" s="113"/>
      <c r="I32" s="6"/>
      <c r="J32" s="6"/>
      <c r="K32" s="6"/>
      <c r="AD32"/>
      <c r="AE32"/>
    </row>
    <row r="33" spans="1:11" ht="15">
      <c r="A33" s="6"/>
      <c r="B33" s="6"/>
      <c r="C33" s="6"/>
      <c r="D33" s="6"/>
      <c r="E33" s="6"/>
      <c r="F33" s="6"/>
      <c r="G33" s="6"/>
      <c r="H33" s="6"/>
      <c r="I33" s="6"/>
      <c r="J33" s="6"/>
      <c r="K33" s="6"/>
    </row>
    <row r="34" s="6" customFormat="1" ht="15"/>
    <row r="35" s="6" customFormat="1" ht="15"/>
    <row r="36" s="6" customFormat="1" ht="15"/>
    <row r="37" s="6" customFormat="1" ht="15"/>
    <row r="38" s="6" customFormat="1" ht="15"/>
    <row r="39" s="6" customFormat="1" ht="15"/>
    <row r="40" s="6" customFormat="1" ht="15"/>
    <row r="41" s="6" customFormat="1" ht="15"/>
    <row r="42" s="6" customFormat="1" ht="15"/>
    <row r="43" s="6" customFormat="1" ht="15"/>
    <row r="44" s="6" customFormat="1" ht="15"/>
    <row r="45" s="6" customFormat="1" ht="15"/>
    <row r="46" s="6" customFormat="1" ht="15"/>
    <row r="47" s="6" customFormat="1" ht="15"/>
    <row r="48" s="6" customFormat="1" ht="15"/>
    <row r="49" s="6" customFormat="1" ht="15"/>
    <row r="50" s="6" customFormat="1" ht="15"/>
    <row r="51" s="6" customFormat="1" ht="15"/>
    <row r="52" s="6" customFormat="1" ht="15"/>
    <row r="53" s="6" customFormat="1" ht="15"/>
    <row r="54" s="6" customFormat="1" ht="15"/>
    <row r="55" s="6" customFormat="1" ht="15"/>
    <row r="56" s="6" customFormat="1" ht="15"/>
    <row r="57" s="6" customFormat="1" ht="15"/>
    <row r="58" s="6" customFormat="1" ht="15"/>
    <row r="59" s="6" customFormat="1" ht="15"/>
    <row r="60" s="6" customFormat="1" ht="15"/>
    <row r="61" s="6" customFormat="1" ht="15"/>
    <row r="62" s="6" customFormat="1" ht="15"/>
    <row r="63" s="6" customFormat="1" ht="15"/>
    <row r="64" s="6" customFormat="1" ht="15"/>
    <row r="65" s="6" customFormat="1" ht="15"/>
    <row r="66" s="6" customFormat="1" ht="15"/>
    <row r="67" s="6" customFormat="1" ht="15"/>
    <row r="68" s="6" customFormat="1" ht="15"/>
    <row r="69" s="6" customFormat="1" ht="15"/>
    <row r="70" s="6" customFormat="1" ht="15"/>
    <row r="71" s="6" customFormat="1" ht="15"/>
    <row r="72" s="6" customFormat="1" ht="15"/>
    <row r="73" s="6" customFormat="1" ht="15"/>
    <row r="74" s="6" customFormat="1" ht="15"/>
    <row r="75" s="6" customFormat="1" ht="15"/>
    <row r="76" s="6" customFormat="1" ht="15"/>
    <row r="77" s="6" customFormat="1" ht="15"/>
    <row r="78" s="6" customFormat="1" ht="15"/>
    <row r="79" s="6" customFormat="1" ht="15"/>
    <row r="80" s="6" customFormat="1" ht="15"/>
    <row r="81" s="6" customFormat="1" ht="15"/>
    <row r="82" s="6" customFormat="1" ht="15"/>
    <row r="83" s="6" customFormat="1" ht="15"/>
    <row r="84" s="6" customFormat="1" ht="15"/>
    <row r="85" s="6" customFormat="1" ht="15"/>
    <row r="86" s="6" customFormat="1" ht="15"/>
    <row r="87" s="6" customFormat="1" ht="15"/>
    <row r="88" s="6" customFormat="1" ht="15"/>
    <row r="89" s="6" customFormat="1" ht="15"/>
    <row r="90" s="6" customFormat="1" ht="15"/>
    <row r="91" s="6" customFormat="1" ht="15"/>
    <row r="92" s="6" customFormat="1" ht="15"/>
    <row r="93" s="6" customFormat="1" ht="15"/>
    <row r="94" s="6" customFormat="1" ht="15"/>
    <row r="95" s="6" customFormat="1" ht="15"/>
    <row r="96" s="6" customFormat="1" ht="15"/>
    <row r="97" s="6" customFormat="1" ht="15"/>
    <row r="98" s="6" customFormat="1" ht="15"/>
    <row r="99" s="6" customFormat="1" ht="15"/>
  </sheetData>
  <sheetProtection/>
  <mergeCells count="14">
    <mergeCell ref="H23:H32"/>
    <mergeCell ref="A11:B11"/>
    <mergeCell ref="D11:F11"/>
    <mergeCell ref="B18:C18"/>
    <mergeCell ref="D18:E18"/>
    <mergeCell ref="F18:G18"/>
    <mergeCell ref="H20:H21"/>
    <mergeCell ref="A2:B2"/>
    <mergeCell ref="D2:F2"/>
    <mergeCell ref="J2:K2"/>
    <mergeCell ref="A3:B3"/>
    <mergeCell ref="D3:F3"/>
    <mergeCell ref="A7:B7"/>
    <mergeCell ref="D7:F7"/>
  </mergeCells>
  <conditionalFormatting sqref="C20:C32">
    <cfRule type="cellIs" priority="3" dxfId="36" operator="greaterThan" stopIfTrue="1">
      <formula>0.00001</formula>
    </cfRule>
  </conditionalFormatting>
  <conditionalFormatting sqref="E20:E32">
    <cfRule type="cellIs" priority="2" dxfId="36" operator="greaterThan" stopIfTrue="1">
      <formula>0.00001</formula>
    </cfRule>
  </conditionalFormatting>
  <conditionalFormatting sqref="G20:G32">
    <cfRule type="cellIs" priority="1" dxfId="36" operator="greaterThan" stopIfTrue="1">
      <formula>0.00001</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E33"/>
  <sheetViews>
    <sheetView showGridLines="0" zoomScalePageLayoutView="0" workbookViewId="0" topLeftCell="A1">
      <selection activeCell="K5" sqref="K5"/>
    </sheetView>
  </sheetViews>
  <sheetFormatPr defaultColWidth="9.140625" defaultRowHeight="15"/>
  <cols>
    <col min="1" max="1" width="19.8515625" style="0" bestFit="1" customWidth="1"/>
    <col min="2" max="2" width="18.57421875" style="0" customWidth="1"/>
    <col min="3" max="3" width="17.00390625" style="0" customWidth="1"/>
    <col min="4" max="4" width="19.421875" style="0" customWidth="1"/>
    <col min="5" max="5" width="18.28125" style="0" customWidth="1"/>
    <col min="6" max="6" width="17.28125" style="0" customWidth="1"/>
    <col min="7" max="7" width="19.421875" style="0" customWidth="1"/>
    <col min="8" max="8" width="26.8515625" style="0" bestFit="1" customWidth="1"/>
    <col min="9" max="9" width="8.140625" style="0" customWidth="1"/>
    <col min="10" max="10" width="23.00390625" style="0" bestFit="1" customWidth="1"/>
    <col min="11" max="11" width="18.57421875" style="0" bestFit="1" customWidth="1"/>
    <col min="12" max="31" width="9.140625" style="6" customWidth="1"/>
  </cols>
  <sheetData>
    <row r="1" spans="1:11" ht="15">
      <c r="A1" s="6"/>
      <c r="B1" s="6"/>
      <c r="C1" s="6"/>
      <c r="D1" s="6"/>
      <c r="E1" s="6"/>
      <c r="F1" s="6"/>
      <c r="G1" s="6"/>
      <c r="H1" s="6"/>
      <c r="I1" s="6"/>
      <c r="J1" s="6"/>
      <c r="K1" s="6"/>
    </row>
    <row r="2" spans="1:11" ht="15">
      <c r="A2" s="115" t="s">
        <v>98</v>
      </c>
      <c r="B2" s="115"/>
      <c r="C2" s="6"/>
      <c r="D2" s="115" t="s">
        <v>98</v>
      </c>
      <c r="E2" s="115"/>
      <c r="F2" s="115"/>
      <c r="G2" s="6"/>
      <c r="H2" s="64" t="s">
        <v>99</v>
      </c>
      <c r="I2" s="6"/>
      <c r="J2" s="114" t="s">
        <v>20</v>
      </c>
      <c r="K2" s="114"/>
    </row>
    <row r="3" spans="1:11" ht="15">
      <c r="A3" s="116" t="s">
        <v>11</v>
      </c>
      <c r="B3" s="116"/>
      <c r="C3" s="6"/>
      <c r="D3" s="116" t="s">
        <v>86</v>
      </c>
      <c r="E3" s="116"/>
      <c r="F3" s="116"/>
      <c r="G3" s="6"/>
      <c r="H3" s="78" t="s">
        <v>17</v>
      </c>
      <c r="I3" s="75"/>
      <c r="J3" s="79" t="s">
        <v>22</v>
      </c>
      <c r="K3" s="80" t="s">
        <v>23</v>
      </c>
    </row>
    <row r="4" spans="1:11" ht="15.75" thickBot="1">
      <c r="A4" s="22" t="s">
        <v>22</v>
      </c>
      <c r="B4" s="22" t="s">
        <v>23</v>
      </c>
      <c r="C4" s="6"/>
      <c r="D4" s="22" t="s">
        <v>12</v>
      </c>
      <c r="E4" s="22" t="s">
        <v>13</v>
      </c>
      <c r="F4" s="22" t="s">
        <v>14</v>
      </c>
      <c r="G4" s="6"/>
      <c r="H4" s="29">
        <f>SUM(D5:F5)+(SUM(D9:F9)*0.95)+(SUM(D13:F13)*(0.85))</f>
        <v>0</v>
      </c>
      <c r="I4" s="6"/>
      <c r="J4" s="41">
        <f>SUM(A5+A9+A13)</f>
        <v>0</v>
      </c>
      <c r="K4" s="107">
        <f>SUM(B5+B9+B13)</f>
        <v>0</v>
      </c>
    </row>
    <row r="5" spans="1:11" ht="15.75" thickBot="1">
      <c r="A5" s="23">
        <v>0</v>
      </c>
      <c r="B5" s="24">
        <v>0</v>
      </c>
      <c r="C5" s="6"/>
      <c r="D5" s="82">
        <f>IF((A5+A9+A13)&lt;100,(A5*1.399),IF(AND((A5+A9+A13)&gt;99,(A5+A9+A13)&lt;500),(A5*TRUNC(1.278+(500-SUM(A5+A9+A13))*0.0003,3)),IF(AND((A5+A9+A13)&gt;499,(A5+A9+A13)&lt;600),(A5*TRUNC(1.158+(600-(A5+A9+A13))*0.0012,3)),IF((A5+A9+A13)&gt;599,(A5*1.158),0))))</f>
        <v>0</v>
      </c>
      <c r="E5" s="83">
        <f>IF((B5+B9+B13)&lt;100,(B5*1.559),IF(AND((B5+B9+B13)&gt;99,(B5+B9+B13)&lt;500),(B5*TRUNC(1.398+(500-SUM(B5+B9+B13))*0.0004,3)),IF(AND((B5+B9+B13)&gt;499,(B5+B9+B13)&lt;600),(B5*TRUNC(1.268+(600-(B5+B9+B13))*0.0013,3)),IF((B5+B9+B13)&gt;599,(B5*1.268),0))))</f>
        <v>0</v>
      </c>
      <c r="F5" s="84">
        <f>SUM(C20:C32)</f>
        <v>0</v>
      </c>
      <c r="G5" s="6"/>
      <c r="H5" s="28">
        <f>H4*4150.43</f>
        <v>0</v>
      </c>
      <c r="I5" s="6"/>
      <c r="J5" s="42">
        <f>J4*1843.14</f>
        <v>0</v>
      </c>
      <c r="K5" s="42">
        <f>K4*2148.15</f>
        <v>0</v>
      </c>
    </row>
    <row r="6" spans="1:11" ht="15">
      <c r="A6" s="6"/>
      <c r="B6" s="6"/>
      <c r="C6" s="6"/>
      <c r="D6" s="6"/>
      <c r="E6" s="6"/>
      <c r="F6" s="6"/>
      <c r="G6" s="6"/>
      <c r="H6" s="6"/>
      <c r="I6" s="6"/>
      <c r="J6" s="6"/>
      <c r="K6" s="6"/>
    </row>
    <row r="7" spans="1:11" ht="15.75" thickBot="1">
      <c r="A7" s="123" t="s">
        <v>15</v>
      </c>
      <c r="B7" s="123"/>
      <c r="C7" s="6"/>
      <c r="D7" s="117" t="s">
        <v>15</v>
      </c>
      <c r="E7" s="117"/>
      <c r="F7" s="117"/>
      <c r="G7" s="6"/>
      <c r="H7" s="81" t="s">
        <v>18</v>
      </c>
      <c r="I7" s="6"/>
      <c r="J7" s="76" t="s">
        <v>24</v>
      </c>
      <c r="K7" s="6"/>
    </row>
    <row r="8" spans="1:11" ht="15.75" thickBot="1">
      <c r="A8" s="21" t="s">
        <v>22</v>
      </c>
      <c r="B8" s="21" t="s">
        <v>23</v>
      </c>
      <c r="C8" s="6"/>
      <c r="D8" s="20" t="s">
        <v>12</v>
      </c>
      <c r="E8" s="20" t="s">
        <v>13</v>
      </c>
      <c r="F8" s="20" t="s">
        <v>14</v>
      </c>
      <c r="G8" s="6"/>
      <c r="H8" s="43">
        <v>0</v>
      </c>
      <c r="I8" s="6"/>
      <c r="J8" s="66">
        <f>J5+K5</f>
        <v>0</v>
      </c>
      <c r="K8" s="6"/>
    </row>
    <row r="9" spans="1:11" ht="15.75" thickBot="1">
      <c r="A9" s="23">
        <v>0</v>
      </c>
      <c r="B9" s="24">
        <v>0</v>
      </c>
      <c r="C9" s="6"/>
      <c r="D9" s="82">
        <f>IF((A5+A9+A13)&lt;100,(A9*1.399),IF(AND((A5+A9+A13)&gt;99,(A5+A9+A13)&lt;500),(A9*TRUNC(1.278+(500-SUM(A5+A9+A13))*0.0003,3)),IF(AND((A5+A9+A13)&gt;499,(A5+A9+A13)&lt;600),(A9*TRUNC(1.158+(600-(A5+A9+A13))*0.0012,3)),IF((A5+A9+A13)&gt;599,(A9*1.158),0))))</f>
        <v>0</v>
      </c>
      <c r="E9" s="83">
        <f>IF(E5&gt;0,(E5/B5)*B9,0)</f>
        <v>0</v>
      </c>
      <c r="F9" s="84">
        <f>SUM(E20:E32)</f>
        <v>0</v>
      </c>
      <c r="G9" s="6"/>
      <c r="H9" s="6"/>
      <c r="I9" s="6"/>
      <c r="J9" s="6"/>
      <c r="K9" s="6"/>
    </row>
    <row r="10" spans="1:11" ht="15.75" thickBot="1">
      <c r="A10" s="6"/>
      <c r="B10" s="6"/>
      <c r="C10" s="6"/>
      <c r="D10" s="6"/>
      <c r="E10" s="6"/>
      <c r="F10" s="6"/>
      <c r="G10" s="6"/>
      <c r="H10" s="76" t="s">
        <v>19</v>
      </c>
      <c r="I10" s="6"/>
      <c r="J10" s="77" t="s">
        <v>25</v>
      </c>
      <c r="K10" s="6"/>
    </row>
    <row r="11" spans="1:11" ht="16.5" thickBot="1" thickTop="1">
      <c r="A11" s="124" t="s">
        <v>16</v>
      </c>
      <c r="B11" s="124"/>
      <c r="C11" s="6"/>
      <c r="D11" s="118" t="s">
        <v>16</v>
      </c>
      <c r="E11" s="119"/>
      <c r="F11" s="120"/>
      <c r="G11" s="6"/>
      <c r="H11" s="66">
        <f>H5+H8</f>
        <v>0</v>
      </c>
      <c r="I11" s="6"/>
      <c r="J11" s="67">
        <f>J8+H11</f>
        <v>0</v>
      </c>
      <c r="K11" s="6"/>
    </row>
    <row r="12" spans="1:11" ht="16.5" thickBot="1" thickTop="1">
      <c r="A12" s="52" t="s">
        <v>22</v>
      </c>
      <c r="B12" s="52" t="s">
        <v>23</v>
      </c>
      <c r="C12" s="6"/>
      <c r="D12" s="52" t="s">
        <v>12</v>
      </c>
      <c r="E12" s="52" t="s">
        <v>13</v>
      </c>
      <c r="F12" s="52" t="s">
        <v>14</v>
      </c>
      <c r="G12" s="6"/>
      <c r="H12" s="6"/>
      <c r="I12" s="6"/>
      <c r="J12" s="6"/>
      <c r="K12" s="6"/>
    </row>
    <row r="13" spans="1:11" ht="15.75" thickBot="1">
      <c r="A13" s="23">
        <v>0</v>
      </c>
      <c r="B13" s="24">
        <v>0</v>
      </c>
      <c r="C13" s="6"/>
      <c r="D13" s="82">
        <f>IF((A5+A9+A13)&lt;100,(A13*1.399),IF(AND((A5+A9+A13)&gt;99,(A5+A9+A13)&lt;500),(A13*TRUNC(1.278+(500-SUM(A5+A9+A13))*0.0003,3)),IF(AND((A5+A9+A13)&gt;499,(A5+A9+A13)&lt;600),(A13*TRUNC(1.158+(600-(A5+A9+A13))*0.0012,3)),IF((A5+A9+A13)&gt;599,(A13*1.158),0))))</f>
        <v>0</v>
      </c>
      <c r="E13" s="83">
        <f>IF(E5&gt;0,(E5/B5)*B13,0)</f>
        <v>0</v>
      </c>
      <c r="F13" s="84">
        <f>SUM(G20:G32)</f>
        <v>0</v>
      </c>
      <c r="G13" s="6"/>
      <c r="H13" s="6"/>
      <c r="I13" s="6"/>
      <c r="J13" s="65"/>
      <c r="K13" s="6"/>
    </row>
    <row r="14" spans="1:11" ht="15">
      <c r="A14" s="6"/>
      <c r="B14" s="6"/>
      <c r="C14" s="6"/>
      <c r="D14" s="6"/>
      <c r="E14" s="6"/>
      <c r="F14" s="6"/>
      <c r="G14" s="6"/>
      <c r="H14" s="6"/>
      <c r="I14" s="6"/>
      <c r="J14" s="6"/>
      <c r="K14" s="6"/>
    </row>
    <row r="15" spans="1:11" ht="15">
      <c r="A15" s="6"/>
      <c r="B15" s="6"/>
      <c r="C15" s="6"/>
      <c r="D15" s="6"/>
      <c r="E15" s="6"/>
      <c r="F15" s="6"/>
      <c r="G15" s="6"/>
      <c r="H15" s="6"/>
      <c r="I15" s="6"/>
      <c r="J15" s="6"/>
      <c r="K15" s="6"/>
    </row>
    <row r="16" spans="1:11" ht="15">
      <c r="A16" s="6"/>
      <c r="B16" s="6"/>
      <c r="C16" s="6"/>
      <c r="D16" s="6"/>
      <c r="E16" s="6"/>
      <c r="F16" s="6"/>
      <c r="G16" s="6"/>
      <c r="H16" s="6"/>
      <c r="I16" s="6"/>
      <c r="J16" s="6"/>
      <c r="K16" s="6"/>
    </row>
    <row r="17" spans="1:11" ht="15.75" thickBot="1">
      <c r="A17" s="6"/>
      <c r="B17" s="6"/>
      <c r="C17" s="6"/>
      <c r="D17" s="6"/>
      <c r="E17" s="6"/>
      <c r="F17" s="6"/>
      <c r="G17" s="6"/>
      <c r="H17" s="6"/>
      <c r="I17" s="6"/>
      <c r="J17" s="6"/>
      <c r="K17" s="6"/>
    </row>
    <row r="18" spans="1:11" ht="15.75" thickBot="1">
      <c r="A18" s="6"/>
      <c r="B18" s="125" t="s">
        <v>85</v>
      </c>
      <c r="C18" s="126"/>
      <c r="D18" s="127" t="s">
        <v>15</v>
      </c>
      <c r="E18" s="128"/>
      <c r="F18" s="129" t="s">
        <v>16</v>
      </c>
      <c r="G18" s="130"/>
      <c r="H18" s="6"/>
      <c r="I18" s="6"/>
      <c r="J18" s="6"/>
      <c r="K18" s="6"/>
    </row>
    <row r="19" spans="1:31" ht="15.75" thickBot="1">
      <c r="A19" s="6"/>
      <c r="B19" s="47" t="s">
        <v>21</v>
      </c>
      <c r="C19" s="39" t="s">
        <v>39</v>
      </c>
      <c r="D19" s="46" t="s">
        <v>21</v>
      </c>
      <c r="E19" s="40" t="s">
        <v>39</v>
      </c>
      <c r="F19" s="45" t="s">
        <v>21</v>
      </c>
      <c r="G19" s="44" t="s">
        <v>39</v>
      </c>
      <c r="H19" s="6"/>
      <c r="I19" s="6"/>
      <c r="J19" s="6"/>
      <c r="K19" s="6"/>
      <c r="AD19"/>
      <c r="AE19"/>
    </row>
    <row r="20" spans="1:31" ht="15">
      <c r="A20" s="85" t="s">
        <v>40</v>
      </c>
      <c r="B20" s="34">
        <v>0</v>
      </c>
      <c r="C20" s="48">
        <f>B20*0.04</f>
        <v>0</v>
      </c>
      <c r="D20" s="34">
        <v>0</v>
      </c>
      <c r="E20" s="48">
        <f>D20*0.04</f>
        <v>0</v>
      </c>
      <c r="F20" s="34">
        <v>0</v>
      </c>
      <c r="G20" s="48">
        <f>F20*0.04</f>
        <v>0</v>
      </c>
      <c r="H20" s="121" t="s">
        <v>95</v>
      </c>
      <c r="I20" s="6"/>
      <c r="J20" s="6"/>
      <c r="K20" s="6"/>
      <c r="AD20"/>
      <c r="AE20"/>
    </row>
    <row r="21" spans="1:31" ht="15.75" thickBot="1">
      <c r="A21" s="86" t="s">
        <v>41</v>
      </c>
      <c r="B21" s="36">
        <v>0</v>
      </c>
      <c r="C21" s="49">
        <f>B21*0.06</f>
        <v>0</v>
      </c>
      <c r="D21" s="36">
        <v>0</v>
      </c>
      <c r="E21" s="49">
        <f>D21*0.06</f>
        <v>0</v>
      </c>
      <c r="F21" s="36">
        <v>0</v>
      </c>
      <c r="G21" s="49">
        <f>F21*0.06</f>
        <v>0</v>
      </c>
      <c r="H21" s="122"/>
      <c r="I21" s="6"/>
      <c r="J21" s="6"/>
      <c r="K21" s="6"/>
      <c r="AD21"/>
      <c r="AE21"/>
    </row>
    <row r="22" spans="1:31" ht="15.75" thickBot="1">
      <c r="A22" s="87" t="s">
        <v>42</v>
      </c>
      <c r="B22" s="38">
        <v>0</v>
      </c>
      <c r="C22" s="50">
        <f>B22*0.115</f>
        <v>0</v>
      </c>
      <c r="D22" s="38">
        <v>0</v>
      </c>
      <c r="E22" s="50">
        <f>D22*0.115</f>
        <v>0</v>
      </c>
      <c r="F22" s="38">
        <v>0</v>
      </c>
      <c r="G22" s="50">
        <f>F22*0.115</f>
        <v>0</v>
      </c>
      <c r="H22" s="92" t="s">
        <v>96</v>
      </c>
      <c r="I22" s="6"/>
      <c r="J22" s="6"/>
      <c r="K22" s="6"/>
      <c r="AD22"/>
      <c r="AE22"/>
    </row>
    <row r="23" spans="1:31" ht="15">
      <c r="A23" s="88" t="s">
        <v>43</v>
      </c>
      <c r="B23" s="34">
        <v>0</v>
      </c>
      <c r="C23" s="48">
        <f>B23*4.771</f>
        <v>0</v>
      </c>
      <c r="D23" s="34">
        <v>0</v>
      </c>
      <c r="E23" s="48">
        <f>D23*4.771</f>
        <v>0</v>
      </c>
      <c r="F23" s="34">
        <v>0</v>
      </c>
      <c r="G23" s="48">
        <f>F23*4.771</f>
        <v>0</v>
      </c>
      <c r="H23" s="111" t="s">
        <v>97</v>
      </c>
      <c r="I23" s="6"/>
      <c r="J23" s="6"/>
      <c r="K23" s="6"/>
      <c r="AD23"/>
      <c r="AE23"/>
    </row>
    <row r="24" spans="1:31" ht="15">
      <c r="A24" s="89" t="s">
        <v>44</v>
      </c>
      <c r="B24" s="35">
        <v>0</v>
      </c>
      <c r="C24" s="51">
        <f>B24*6.024</f>
        <v>0</v>
      </c>
      <c r="D24" s="35">
        <v>0</v>
      </c>
      <c r="E24" s="51">
        <f>D24*6.024</f>
        <v>0</v>
      </c>
      <c r="F24" s="35">
        <v>0</v>
      </c>
      <c r="G24" s="51">
        <f>F24*6.024</f>
        <v>0</v>
      </c>
      <c r="H24" s="112"/>
      <c r="I24" s="6"/>
      <c r="J24" s="6"/>
      <c r="K24" s="6"/>
      <c r="AD24"/>
      <c r="AE24"/>
    </row>
    <row r="25" spans="1:31" ht="15">
      <c r="A25" s="89" t="s">
        <v>45</v>
      </c>
      <c r="B25" s="35">
        <v>0</v>
      </c>
      <c r="C25" s="51">
        <f>B25*5.833</f>
        <v>0</v>
      </c>
      <c r="D25" s="35">
        <v>0</v>
      </c>
      <c r="E25" s="51">
        <f>D25*5.833</f>
        <v>0</v>
      </c>
      <c r="F25" s="35">
        <v>0</v>
      </c>
      <c r="G25" s="51">
        <f>F25*5.833</f>
        <v>0</v>
      </c>
      <c r="H25" s="112"/>
      <c r="I25" s="6"/>
      <c r="J25" s="6"/>
      <c r="K25" s="6"/>
      <c r="AD25"/>
      <c r="AE25"/>
    </row>
    <row r="26" spans="1:31" ht="15">
      <c r="A26" s="90" t="s">
        <v>46</v>
      </c>
      <c r="B26" s="35">
        <v>0</v>
      </c>
      <c r="C26" s="51">
        <f>B26*7.947</f>
        <v>0</v>
      </c>
      <c r="D26" s="35">
        <v>0</v>
      </c>
      <c r="E26" s="51">
        <f>D26*7.947</f>
        <v>0</v>
      </c>
      <c r="F26" s="35">
        <v>0</v>
      </c>
      <c r="G26" s="51">
        <f>F26*7.947</f>
        <v>0</v>
      </c>
      <c r="H26" s="112"/>
      <c r="I26" s="6"/>
      <c r="J26" s="6"/>
      <c r="K26" s="6"/>
      <c r="AD26"/>
      <c r="AE26"/>
    </row>
    <row r="27" spans="1:31" ht="15">
      <c r="A27" s="90" t="s">
        <v>47</v>
      </c>
      <c r="B27" s="35">
        <v>0</v>
      </c>
      <c r="C27" s="51">
        <f>B27*3.158</f>
        <v>0</v>
      </c>
      <c r="D27" s="35">
        <v>0</v>
      </c>
      <c r="E27" s="51">
        <f>D27*3.158</f>
        <v>0</v>
      </c>
      <c r="F27" s="35">
        <v>0</v>
      </c>
      <c r="G27" s="51">
        <f>F27*3.158</f>
        <v>0</v>
      </c>
      <c r="H27" s="112"/>
      <c r="I27" s="6"/>
      <c r="J27" s="6"/>
      <c r="K27" s="6"/>
      <c r="AD27"/>
      <c r="AE27"/>
    </row>
    <row r="28" spans="1:31" ht="15">
      <c r="A28" s="90" t="s">
        <v>48</v>
      </c>
      <c r="B28" s="35">
        <v>0</v>
      </c>
      <c r="C28" s="51">
        <f>B28*6.773</f>
        <v>0</v>
      </c>
      <c r="D28" s="35">
        <v>0</v>
      </c>
      <c r="E28" s="51">
        <f>D28*6.773</f>
        <v>0</v>
      </c>
      <c r="F28" s="35">
        <v>0</v>
      </c>
      <c r="G28" s="51">
        <f>F28*6.773</f>
        <v>0</v>
      </c>
      <c r="H28" s="112"/>
      <c r="I28" s="6"/>
      <c r="J28" s="6"/>
      <c r="K28" s="6"/>
      <c r="AD28"/>
      <c r="AE28"/>
    </row>
    <row r="29" spans="1:31" ht="15">
      <c r="A29" s="89" t="s">
        <v>49</v>
      </c>
      <c r="B29" s="35">
        <v>0</v>
      </c>
      <c r="C29" s="51">
        <f>B29*0.003</f>
        <v>0</v>
      </c>
      <c r="D29" s="35">
        <v>0</v>
      </c>
      <c r="E29" s="51">
        <f>D29*0.003</f>
        <v>0</v>
      </c>
      <c r="F29" s="35">
        <v>0</v>
      </c>
      <c r="G29" s="51">
        <f>F29*0.003</f>
        <v>0</v>
      </c>
      <c r="H29" s="112"/>
      <c r="I29" s="6"/>
      <c r="J29" s="6"/>
      <c r="K29" s="6"/>
      <c r="AD29"/>
      <c r="AE29"/>
    </row>
    <row r="30" spans="1:31" ht="15">
      <c r="A30" s="90" t="s">
        <v>50</v>
      </c>
      <c r="B30" s="35">
        <v>0</v>
      </c>
      <c r="C30" s="51">
        <f>B30*4.822</f>
        <v>0</v>
      </c>
      <c r="D30" s="35">
        <v>0</v>
      </c>
      <c r="E30" s="51">
        <f>D30*4.822</f>
        <v>0</v>
      </c>
      <c r="F30" s="35">
        <v>0</v>
      </c>
      <c r="G30" s="51">
        <f>F30*4.822</f>
        <v>0</v>
      </c>
      <c r="H30" s="112"/>
      <c r="I30" s="6"/>
      <c r="J30" s="6"/>
      <c r="K30" s="6"/>
      <c r="AD30"/>
      <c r="AE30"/>
    </row>
    <row r="31" spans="1:31" ht="15">
      <c r="A31" s="90" t="s">
        <v>51</v>
      </c>
      <c r="B31" s="35">
        <v>0</v>
      </c>
      <c r="C31" s="51">
        <f>B31*4.421</f>
        <v>0</v>
      </c>
      <c r="D31" s="35">
        <v>0</v>
      </c>
      <c r="E31" s="51">
        <f>D31*4.421</f>
        <v>0</v>
      </c>
      <c r="F31" s="35">
        <v>0</v>
      </c>
      <c r="G31" s="51">
        <f>F31*4.421</f>
        <v>0</v>
      </c>
      <c r="H31" s="112"/>
      <c r="I31" s="6"/>
      <c r="J31" s="6"/>
      <c r="K31" s="6"/>
      <c r="AD31"/>
      <c r="AE31"/>
    </row>
    <row r="32" spans="1:31" ht="15.75" thickBot="1">
      <c r="A32" s="91" t="s">
        <v>52</v>
      </c>
      <c r="B32" s="36">
        <v>0</v>
      </c>
      <c r="C32" s="49">
        <f>B32*4.806</f>
        <v>0</v>
      </c>
      <c r="D32" s="36">
        <v>0</v>
      </c>
      <c r="E32" s="49">
        <f>D32*4.806</f>
        <v>0</v>
      </c>
      <c r="F32" s="36">
        <v>0</v>
      </c>
      <c r="G32" s="49">
        <f>F32*4.806</f>
        <v>0</v>
      </c>
      <c r="H32" s="113"/>
      <c r="I32" s="6"/>
      <c r="J32" s="6"/>
      <c r="K32" s="6"/>
      <c r="AD32"/>
      <c r="AE32"/>
    </row>
    <row r="33" spans="1:11" ht="15">
      <c r="A33" s="6"/>
      <c r="B33" s="6"/>
      <c r="C33" s="6"/>
      <c r="D33" s="6"/>
      <c r="E33" s="6"/>
      <c r="F33" s="6"/>
      <c r="G33" s="6"/>
      <c r="H33" s="6"/>
      <c r="I33" s="6"/>
      <c r="J33" s="6"/>
      <c r="K33" s="6"/>
    </row>
    <row r="34" s="6" customFormat="1" ht="15"/>
    <row r="35" s="6" customFormat="1" ht="15"/>
    <row r="36" s="6" customFormat="1" ht="15"/>
    <row r="37" s="6" customFormat="1" ht="15"/>
    <row r="38" s="6" customFormat="1" ht="15"/>
    <row r="39" s="6" customFormat="1" ht="15"/>
    <row r="40" s="6" customFormat="1" ht="15"/>
    <row r="41" s="6" customFormat="1" ht="15"/>
    <row r="42" s="6" customFormat="1" ht="15"/>
    <row r="43" s="6" customFormat="1" ht="15"/>
    <row r="44" s="6" customFormat="1" ht="15"/>
    <row r="45" s="6" customFormat="1" ht="15"/>
    <row r="46" s="6" customFormat="1" ht="15"/>
    <row r="47" s="6" customFormat="1" ht="15"/>
    <row r="48" s="6" customFormat="1" ht="15"/>
    <row r="49" s="6" customFormat="1" ht="15"/>
    <row r="50" s="6" customFormat="1" ht="15"/>
    <row r="51" s="6" customFormat="1" ht="15"/>
    <row r="52" s="6" customFormat="1" ht="15"/>
    <row r="53" s="6" customFormat="1" ht="15"/>
    <row r="54" s="6" customFormat="1" ht="15"/>
    <row r="55" s="6" customFormat="1" ht="15"/>
    <row r="56" s="6" customFormat="1" ht="15"/>
    <row r="57" s="6" customFormat="1" ht="15"/>
    <row r="58" s="6" customFormat="1" ht="15"/>
    <row r="59" s="6" customFormat="1" ht="15"/>
    <row r="60" s="6" customFormat="1" ht="15"/>
    <row r="61" s="6" customFormat="1" ht="15"/>
    <row r="62" s="6" customFormat="1" ht="15"/>
    <row r="63" s="6" customFormat="1" ht="15"/>
    <row r="64" s="6" customFormat="1" ht="15"/>
    <row r="65" s="6" customFormat="1" ht="15"/>
    <row r="66" s="6" customFormat="1" ht="15"/>
    <row r="67" s="6" customFormat="1" ht="15"/>
    <row r="68" s="6" customFormat="1" ht="15"/>
    <row r="69" s="6" customFormat="1" ht="15"/>
    <row r="70" s="6" customFormat="1" ht="15"/>
    <row r="71" s="6" customFormat="1" ht="15"/>
    <row r="72" s="6" customFormat="1" ht="15"/>
    <row r="73" s="6" customFormat="1" ht="15"/>
    <row r="74" s="6" customFormat="1" ht="15"/>
    <row r="75" s="6" customFormat="1" ht="15"/>
    <row r="76" s="6" customFormat="1" ht="15"/>
    <row r="77" s="6" customFormat="1" ht="15"/>
    <row r="78" s="6" customFormat="1" ht="15"/>
    <row r="79" s="6" customFormat="1" ht="15"/>
    <row r="80" s="6" customFormat="1" ht="15"/>
    <row r="81" s="6" customFormat="1" ht="15"/>
    <row r="82" s="6" customFormat="1" ht="15"/>
    <row r="83" s="6" customFormat="1" ht="15"/>
    <row r="84" s="6" customFormat="1" ht="15"/>
    <row r="85" s="6" customFormat="1" ht="15"/>
    <row r="86" s="6" customFormat="1" ht="15"/>
    <row r="87" s="6" customFormat="1" ht="15"/>
    <row r="88" s="6" customFormat="1" ht="15"/>
    <row r="89" s="6" customFormat="1" ht="15"/>
    <row r="90" s="6" customFormat="1" ht="15"/>
    <row r="91" s="6" customFormat="1" ht="15"/>
    <row r="92" s="6" customFormat="1" ht="15"/>
    <row r="93" s="6" customFormat="1" ht="15"/>
    <row r="94" s="6" customFormat="1" ht="15"/>
    <row r="95" s="6" customFormat="1" ht="15"/>
    <row r="96" s="6" customFormat="1" ht="15"/>
    <row r="97" s="6" customFormat="1" ht="15"/>
    <row r="98" s="6" customFormat="1" ht="15"/>
    <row r="99" s="6" customFormat="1" ht="15"/>
  </sheetData>
  <sheetProtection/>
  <mergeCells count="14">
    <mergeCell ref="H23:H32"/>
    <mergeCell ref="A11:B11"/>
    <mergeCell ref="D11:F11"/>
    <mergeCell ref="B18:C18"/>
    <mergeCell ref="D18:E18"/>
    <mergeCell ref="F18:G18"/>
    <mergeCell ref="H20:H21"/>
    <mergeCell ref="A2:B2"/>
    <mergeCell ref="D2:F2"/>
    <mergeCell ref="J2:K2"/>
    <mergeCell ref="A3:B3"/>
    <mergeCell ref="D3:F3"/>
    <mergeCell ref="A7:B7"/>
    <mergeCell ref="D7:F7"/>
  </mergeCells>
  <conditionalFormatting sqref="C20:C32">
    <cfRule type="cellIs" priority="3" dxfId="36" operator="greaterThan" stopIfTrue="1">
      <formula>0.00001</formula>
    </cfRule>
  </conditionalFormatting>
  <conditionalFormatting sqref="E20:E32">
    <cfRule type="cellIs" priority="2" dxfId="36" operator="greaterThan" stopIfTrue="1">
      <formula>0.00001</formula>
    </cfRule>
  </conditionalFormatting>
  <conditionalFormatting sqref="G20:G32">
    <cfRule type="cellIs" priority="1" dxfId="36" operator="greaterThan" stopIfTrue="1">
      <formula>0.00001</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E33"/>
  <sheetViews>
    <sheetView showGridLines="0" zoomScalePageLayoutView="0" workbookViewId="0" topLeftCell="A1">
      <selection activeCell="K5" sqref="K5"/>
    </sheetView>
  </sheetViews>
  <sheetFormatPr defaultColWidth="9.140625" defaultRowHeight="15"/>
  <cols>
    <col min="1" max="1" width="19.8515625" style="0" bestFit="1" customWidth="1"/>
    <col min="2" max="2" width="18.57421875" style="0" customWidth="1"/>
    <col min="3" max="3" width="17.00390625" style="0" customWidth="1"/>
    <col min="4" max="4" width="19.421875" style="0" customWidth="1"/>
    <col min="5" max="5" width="18.28125" style="0" customWidth="1"/>
    <col min="6" max="6" width="17.28125" style="0" customWidth="1"/>
    <col min="7" max="7" width="19.421875" style="0" customWidth="1"/>
    <col min="8" max="8" width="26.8515625" style="0" bestFit="1" customWidth="1"/>
    <col min="9" max="9" width="8.140625" style="0" customWidth="1"/>
    <col min="10" max="10" width="23.00390625" style="0" bestFit="1" customWidth="1"/>
    <col min="11" max="11" width="18.57421875" style="0" bestFit="1" customWidth="1"/>
    <col min="12" max="31" width="9.140625" style="6" customWidth="1"/>
  </cols>
  <sheetData>
    <row r="1" spans="1:11" ht="15">
      <c r="A1" s="6"/>
      <c r="B1" s="6"/>
      <c r="C1" s="6"/>
      <c r="D1" s="6"/>
      <c r="E1" s="6"/>
      <c r="F1" s="6"/>
      <c r="G1" s="6"/>
      <c r="H1" s="6"/>
      <c r="I1" s="6"/>
      <c r="J1" s="6"/>
      <c r="K1" s="6"/>
    </row>
    <row r="2" spans="1:11" ht="15">
      <c r="A2" s="115" t="s">
        <v>98</v>
      </c>
      <c r="B2" s="115"/>
      <c r="C2" s="6"/>
      <c r="D2" s="115" t="s">
        <v>98</v>
      </c>
      <c r="E2" s="115"/>
      <c r="F2" s="115"/>
      <c r="G2" s="6"/>
      <c r="H2" s="64" t="s">
        <v>99</v>
      </c>
      <c r="I2" s="6"/>
      <c r="J2" s="114" t="s">
        <v>20</v>
      </c>
      <c r="K2" s="114"/>
    </row>
    <row r="3" spans="1:11" ht="15">
      <c r="A3" s="116" t="s">
        <v>11</v>
      </c>
      <c r="B3" s="116"/>
      <c r="C3" s="6"/>
      <c r="D3" s="116" t="s">
        <v>86</v>
      </c>
      <c r="E3" s="116"/>
      <c r="F3" s="116"/>
      <c r="G3" s="6"/>
      <c r="H3" s="78" t="s">
        <v>17</v>
      </c>
      <c r="I3" s="75"/>
      <c r="J3" s="79" t="s">
        <v>22</v>
      </c>
      <c r="K3" s="80" t="s">
        <v>23</v>
      </c>
    </row>
    <row r="4" spans="1:11" ht="15.75" thickBot="1">
      <c r="A4" s="22" t="s">
        <v>22</v>
      </c>
      <c r="B4" s="22" t="s">
        <v>23</v>
      </c>
      <c r="C4" s="6"/>
      <c r="D4" s="22" t="s">
        <v>12</v>
      </c>
      <c r="E4" s="22" t="s">
        <v>13</v>
      </c>
      <c r="F4" s="22" t="s">
        <v>14</v>
      </c>
      <c r="G4" s="6"/>
      <c r="H4" s="29">
        <f>SUM(D5:F5)+(SUM(D9:F9)*0.95)+(SUM(D13:F13)*(0.85))</f>
        <v>0</v>
      </c>
      <c r="I4" s="6"/>
      <c r="J4" s="41">
        <f>SUM(A5+A9+A13)</f>
        <v>0</v>
      </c>
      <c r="K4" s="107">
        <f>SUM(B5+B9+B13)</f>
        <v>0</v>
      </c>
    </row>
    <row r="5" spans="1:11" ht="15.75" thickBot="1">
      <c r="A5" s="23">
        <v>0</v>
      </c>
      <c r="B5" s="24">
        <v>0</v>
      </c>
      <c r="C5" s="6"/>
      <c r="D5" s="82">
        <f>IF((A5+A9+A13)&lt;100,(A5*1.399),IF(AND((A5+A9+A13)&gt;99,(A5+A9+A13)&lt;500),(A5*TRUNC(1.278+(500-SUM(A5+A9+A13))*0.0003,3)),IF(AND((A5+A9+A13)&gt;499,(A5+A9+A13)&lt;600),(A5*TRUNC(1.158+(600-(A5+A9+A13))*0.0012,3)),IF((A5+A9+A13)&gt;599,(A5*1.158),0))))</f>
        <v>0</v>
      </c>
      <c r="E5" s="83">
        <f>IF((B5+B9+B13)&lt;100,(B5*1.559),IF(AND((B5+B9+B13)&gt;99,(B5+B9+B13)&lt;500),(B5*TRUNC(1.398+(500-SUM(B5+B9+B13))*0.0004,3)),IF(AND((B5+B9+B13)&gt;499,(B5+B9+B13)&lt;600),(B5*TRUNC(1.268+(600-(B5+B9+B13))*0.0013,3)),IF((B5+B9+B13)&gt;599,(B5*1.268),0))))</f>
        <v>0</v>
      </c>
      <c r="F5" s="84">
        <f>SUM(C20:C32)</f>
        <v>0</v>
      </c>
      <c r="G5" s="6"/>
      <c r="H5" s="28">
        <f>H4*4150.43</f>
        <v>0</v>
      </c>
      <c r="I5" s="6"/>
      <c r="J5" s="42">
        <f>J4*1843.14</f>
        <v>0</v>
      </c>
      <c r="K5" s="42">
        <f>K4*2148.15</f>
        <v>0</v>
      </c>
    </row>
    <row r="6" spans="1:11" ht="15">
      <c r="A6" s="6"/>
      <c r="B6" s="6"/>
      <c r="C6" s="6"/>
      <c r="D6" s="6"/>
      <c r="E6" s="6"/>
      <c r="F6" s="6"/>
      <c r="G6" s="6"/>
      <c r="H6" s="6"/>
      <c r="I6" s="6"/>
      <c r="J6" s="6"/>
      <c r="K6" s="6"/>
    </row>
    <row r="7" spans="1:11" ht="15.75" thickBot="1">
      <c r="A7" s="123" t="s">
        <v>15</v>
      </c>
      <c r="B7" s="123"/>
      <c r="C7" s="6"/>
      <c r="D7" s="117" t="s">
        <v>15</v>
      </c>
      <c r="E7" s="117"/>
      <c r="F7" s="117"/>
      <c r="G7" s="6"/>
      <c r="H7" s="81" t="s">
        <v>18</v>
      </c>
      <c r="I7" s="6"/>
      <c r="J7" s="76" t="s">
        <v>24</v>
      </c>
      <c r="K7" s="6"/>
    </row>
    <row r="8" spans="1:11" ht="15.75" thickBot="1">
      <c r="A8" s="21" t="s">
        <v>22</v>
      </c>
      <c r="B8" s="21" t="s">
        <v>23</v>
      </c>
      <c r="C8" s="6"/>
      <c r="D8" s="20" t="s">
        <v>12</v>
      </c>
      <c r="E8" s="20" t="s">
        <v>13</v>
      </c>
      <c r="F8" s="20" t="s">
        <v>14</v>
      </c>
      <c r="G8" s="6"/>
      <c r="H8" s="43">
        <v>0</v>
      </c>
      <c r="I8" s="6"/>
      <c r="J8" s="66">
        <f>J5+K5</f>
        <v>0</v>
      </c>
      <c r="K8" s="6"/>
    </row>
    <row r="9" spans="1:11" ht="15.75" thickBot="1">
      <c r="A9" s="23">
        <v>0</v>
      </c>
      <c r="B9" s="24">
        <v>0</v>
      </c>
      <c r="C9" s="6"/>
      <c r="D9" s="82">
        <f>IF((A5+A9+A13)&lt;100,(A9*1.399),IF(AND((A5+A9+A13)&gt;99,(A5+A9+A13)&lt;500),(A9*TRUNC(1.278+(500-SUM(A5+A9+A13))*0.0003,3)),IF(AND((A5+A9+A13)&gt;499,(A5+A9+A13)&lt;600),(A9*TRUNC(1.158+(600-(A5+A9+A13))*0.0012,3)),IF((A5+A9+A13)&gt;599,(A9*1.158),0))))</f>
        <v>0</v>
      </c>
      <c r="E9" s="83">
        <f>IF(E5&gt;0,(E5/B5)*B9,0)</f>
        <v>0</v>
      </c>
      <c r="F9" s="84">
        <f>SUM(E20:E32)</f>
        <v>0</v>
      </c>
      <c r="G9" s="6"/>
      <c r="H9" s="6"/>
      <c r="I9" s="6"/>
      <c r="J9" s="6"/>
      <c r="K9" s="6"/>
    </row>
    <row r="10" spans="1:11" ht="15.75" thickBot="1">
      <c r="A10" s="6"/>
      <c r="B10" s="6"/>
      <c r="C10" s="6"/>
      <c r="D10" s="6"/>
      <c r="E10" s="6"/>
      <c r="F10" s="6"/>
      <c r="G10" s="6"/>
      <c r="H10" s="76" t="s">
        <v>19</v>
      </c>
      <c r="I10" s="6"/>
      <c r="J10" s="77" t="s">
        <v>25</v>
      </c>
      <c r="K10" s="6"/>
    </row>
    <row r="11" spans="1:11" ht="16.5" thickBot="1" thickTop="1">
      <c r="A11" s="124" t="s">
        <v>16</v>
      </c>
      <c r="B11" s="124"/>
      <c r="C11" s="6"/>
      <c r="D11" s="118" t="s">
        <v>16</v>
      </c>
      <c r="E11" s="119"/>
      <c r="F11" s="120"/>
      <c r="G11" s="6"/>
      <c r="H11" s="66">
        <f>H5+H8</f>
        <v>0</v>
      </c>
      <c r="I11" s="6"/>
      <c r="J11" s="67">
        <f>J8+H11</f>
        <v>0</v>
      </c>
      <c r="K11" s="6"/>
    </row>
    <row r="12" spans="1:11" ht="16.5" thickBot="1" thickTop="1">
      <c r="A12" s="52" t="s">
        <v>22</v>
      </c>
      <c r="B12" s="52" t="s">
        <v>23</v>
      </c>
      <c r="C12" s="6"/>
      <c r="D12" s="52" t="s">
        <v>12</v>
      </c>
      <c r="E12" s="52" t="s">
        <v>13</v>
      </c>
      <c r="F12" s="52" t="s">
        <v>14</v>
      </c>
      <c r="G12" s="6"/>
      <c r="H12" s="6"/>
      <c r="I12" s="6"/>
      <c r="J12" s="6"/>
      <c r="K12" s="6"/>
    </row>
    <row r="13" spans="1:11" ht="15.75" thickBot="1">
      <c r="A13" s="23">
        <v>0</v>
      </c>
      <c r="B13" s="24">
        <v>0</v>
      </c>
      <c r="C13" s="6"/>
      <c r="D13" s="82">
        <f>IF((A5+A9+A13)&lt;100,(A13*1.399),IF(AND((A5+A9+A13)&gt;99,(A5+A9+A13)&lt;500),(A13*TRUNC(1.278+(500-SUM(A5+A9+A13))*0.0003,3)),IF(AND((A5+A9+A13)&gt;499,(A5+A9+A13)&lt;600),(A13*TRUNC(1.158+(600-(A5+A9+A13))*0.0012,3)),IF((A5+A9+A13)&gt;599,(A13*1.158),0))))</f>
        <v>0</v>
      </c>
      <c r="E13" s="83">
        <f>IF(E5&gt;0,(E5/B5)*B13,0)</f>
        <v>0</v>
      </c>
      <c r="F13" s="84">
        <f>SUM(G20:G32)</f>
        <v>0</v>
      </c>
      <c r="G13" s="6"/>
      <c r="H13" s="6"/>
      <c r="I13" s="6"/>
      <c r="J13" s="65"/>
      <c r="K13" s="6"/>
    </row>
    <row r="14" spans="1:11" ht="15">
      <c r="A14" s="6"/>
      <c r="B14" s="6"/>
      <c r="C14" s="6"/>
      <c r="D14" s="6"/>
      <c r="E14" s="6"/>
      <c r="F14" s="6"/>
      <c r="G14" s="6"/>
      <c r="H14" s="6"/>
      <c r="I14" s="6"/>
      <c r="J14" s="6"/>
      <c r="K14" s="6"/>
    </row>
    <row r="15" spans="1:11" ht="15">
      <c r="A15" s="6"/>
      <c r="B15" s="6"/>
      <c r="C15" s="6"/>
      <c r="D15" s="6"/>
      <c r="E15" s="6"/>
      <c r="F15" s="6"/>
      <c r="G15" s="6"/>
      <c r="H15" s="6"/>
      <c r="I15" s="6"/>
      <c r="J15" s="6"/>
      <c r="K15" s="6"/>
    </row>
    <row r="16" spans="1:11" ht="15">
      <c r="A16" s="6"/>
      <c r="B16" s="6"/>
      <c r="C16" s="6"/>
      <c r="D16" s="6"/>
      <c r="E16" s="6"/>
      <c r="F16" s="6"/>
      <c r="G16" s="6"/>
      <c r="H16" s="6"/>
      <c r="I16" s="6"/>
      <c r="J16" s="6"/>
      <c r="K16" s="6"/>
    </row>
    <row r="17" spans="1:11" ht="15.75" thickBot="1">
      <c r="A17" s="6"/>
      <c r="B17" s="6"/>
      <c r="C17" s="6"/>
      <c r="D17" s="6"/>
      <c r="E17" s="6"/>
      <c r="F17" s="6"/>
      <c r="G17" s="6"/>
      <c r="H17" s="6"/>
      <c r="I17" s="6"/>
      <c r="J17" s="6"/>
      <c r="K17" s="6"/>
    </row>
    <row r="18" spans="1:11" ht="15.75" thickBot="1">
      <c r="A18" s="6"/>
      <c r="B18" s="125" t="s">
        <v>85</v>
      </c>
      <c r="C18" s="126"/>
      <c r="D18" s="127" t="s">
        <v>15</v>
      </c>
      <c r="E18" s="128"/>
      <c r="F18" s="129" t="s">
        <v>16</v>
      </c>
      <c r="G18" s="130"/>
      <c r="H18" s="6"/>
      <c r="I18" s="6"/>
      <c r="J18" s="6"/>
      <c r="K18" s="6"/>
    </row>
    <row r="19" spans="1:31" ht="15.75" thickBot="1">
      <c r="A19" s="6"/>
      <c r="B19" s="47" t="s">
        <v>21</v>
      </c>
      <c r="C19" s="39" t="s">
        <v>39</v>
      </c>
      <c r="D19" s="46" t="s">
        <v>21</v>
      </c>
      <c r="E19" s="40" t="s">
        <v>39</v>
      </c>
      <c r="F19" s="45" t="s">
        <v>21</v>
      </c>
      <c r="G19" s="44" t="s">
        <v>39</v>
      </c>
      <c r="H19" s="6"/>
      <c r="I19" s="6"/>
      <c r="J19" s="6"/>
      <c r="K19" s="6"/>
      <c r="AD19"/>
      <c r="AE19"/>
    </row>
    <row r="20" spans="1:31" ht="15">
      <c r="A20" s="85" t="s">
        <v>40</v>
      </c>
      <c r="B20" s="34">
        <v>0</v>
      </c>
      <c r="C20" s="48">
        <f>B20*0.04</f>
        <v>0</v>
      </c>
      <c r="D20" s="34">
        <v>0</v>
      </c>
      <c r="E20" s="48">
        <f>D20*0.04</f>
        <v>0</v>
      </c>
      <c r="F20" s="34">
        <v>0</v>
      </c>
      <c r="G20" s="48">
        <f>F20*0.04</f>
        <v>0</v>
      </c>
      <c r="H20" s="121" t="s">
        <v>95</v>
      </c>
      <c r="I20" s="6"/>
      <c r="J20" s="6"/>
      <c r="K20" s="6"/>
      <c r="AD20"/>
      <c r="AE20"/>
    </row>
    <row r="21" spans="1:31" ht="15.75" thickBot="1">
      <c r="A21" s="86" t="s">
        <v>41</v>
      </c>
      <c r="B21" s="36">
        <v>0</v>
      </c>
      <c r="C21" s="49">
        <f>B21*0.06</f>
        <v>0</v>
      </c>
      <c r="D21" s="36">
        <v>0</v>
      </c>
      <c r="E21" s="49">
        <f>D21*0.06</f>
        <v>0</v>
      </c>
      <c r="F21" s="36">
        <v>0</v>
      </c>
      <c r="G21" s="49">
        <f>F21*0.06</f>
        <v>0</v>
      </c>
      <c r="H21" s="122"/>
      <c r="I21" s="6"/>
      <c r="J21" s="6"/>
      <c r="K21" s="6"/>
      <c r="AD21"/>
      <c r="AE21"/>
    </row>
    <row r="22" spans="1:31" ht="15.75" thickBot="1">
      <c r="A22" s="87" t="s">
        <v>42</v>
      </c>
      <c r="B22" s="38">
        <v>0</v>
      </c>
      <c r="C22" s="50">
        <f>B22*0.115</f>
        <v>0</v>
      </c>
      <c r="D22" s="38">
        <v>0</v>
      </c>
      <c r="E22" s="50">
        <f>D22*0.115</f>
        <v>0</v>
      </c>
      <c r="F22" s="38">
        <v>0</v>
      </c>
      <c r="G22" s="50">
        <f>F22*0.115</f>
        <v>0</v>
      </c>
      <c r="H22" s="92" t="s">
        <v>96</v>
      </c>
      <c r="I22" s="6"/>
      <c r="J22" s="6"/>
      <c r="K22" s="6"/>
      <c r="AD22"/>
      <c r="AE22"/>
    </row>
    <row r="23" spans="1:31" ht="15">
      <c r="A23" s="88" t="s">
        <v>43</v>
      </c>
      <c r="B23" s="34">
        <v>0</v>
      </c>
      <c r="C23" s="48">
        <f>B23*4.771</f>
        <v>0</v>
      </c>
      <c r="D23" s="34">
        <v>0</v>
      </c>
      <c r="E23" s="48">
        <f>D23*4.771</f>
        <v>0</v>
      </c>
      <c r="F23" s="34">
        <v>0</v>
      </c>
      <c r="G23" s="48">
        <f>F23*4.771</f>
        <v>0</v>
      </c>
      <c r="H23" s="111" t="s">
        <v>97</v>
      </c>
      <c r="I23" s="6"/>
      <c r="J23" s="6"/>
      <c r="K23" s="6"/>
      <c r="AD23"/>
      <c r="AE23"/>
    </row>
    <row r="24" spans="1:31" ht="15">
      <c r="A24" s="89" t="s">
        <v>44</v>
      </c>
      <c r="B24" s="35">
        <v>0</v>
      </c>
      <c r="C24" s="51">
        <f>B24*6.024</f>
        <v>0</v>
      </c>
      <c r="D24" s="35">
        <v>0</v>
      </c>
      <c r="E24" s="51">
        <f>D24*6.024</f>
        <v>0</v>
      </c>
      <c r="F24" s="35">
        <v>0</v>
      </c>
      <c r="G24" s="51">
        <f>F24*6.024</f>
        <v>0</v>
      </c>
      <c r="H24" s="112"/>
      <c r="I24" s="6"/>
      <c r="J24" s="6"/>
      <c r="K24" s="6"/>
      <c r="AD24"/>
      <c r="AE24"/>
    </row>
    <row r="25" spans="1:31" ht="15">
      <c r="A25" s="89" t="s">
        <v>45</v>
      </c>
      <c r="B25" s="35">
        <v>0</v>
      </c>
      <c r="C25" s="51">
        <f>B25*5.833</f>
        <v>0</v>
      </c>
      <c r="D25" s="35">
        <v>0</v>
      </c>
      <c r="E25" s="51">
        <f>D25*5.833</f>
        <v>0</v>
      </c>
      <c r="F25" s="35">
        <v>0</v>
      </c>
      <c r="G25" s="51">
        <f>F25*5.833</f>
        <v>0</v>
      </c>
      <c r="H25" s="112"/>
      <c r="I25" s="6"/>
      <c r="J25" s="6"/>
      <c r="K25" s="6"/>
      <c r="AD25"/>
      <c r="AE25"/>
    </row>
    <row r="26" spans="1:31" ht="15">
      <c r="A26" s="90" t="s">
        <v>46</v>
      </c>
      <c r="B26" s="35">
        <v>0</v>
      </c>
      <c r="C26" s="51">
        <f>B26*7.947</f>
        <v>0</v>
      </c>
      <c r="D26" s="35">
        <v>0</v>
      </c>
      <c r="E26" s="51">
        <f>D26*7.947</f>
        <v>0</v>
      </c>
      <c r="F26" s="35">
        <v>0</v>
      </c>
      <c r="G26" s="51">
        <f>F26*7.947</f>
        <v>0</v>
      </c>
      <c r="H26" s="112"/>
      <c r="I26" s="6"/>
      <c r="J26" s="6"/>
      <c r="K26" s="6"/>
      <c r="AD26"/>
      <c r="AE26"/>
    </row>
    <row r="27" spans="1:31" ht="15">
      <c r="A27" s="90" t="s">
        <v>47</v>
      </c>
      <c r="B27" s="35">
        <v>0</v>
      </c>
      <c r="C27" s="51">
        <f>B27*3.158</f>
        <v>0</v>
      </c>
      <c r="D27" s="35">
        <v>0</v>
      </c>
      <c r="E27" s="51">
        <f>D27*3.158</f>
        <v>0</v>
      </c>
      <c r="F27" s="35">
        <v>0</v>
      </c>
      <c r="G27" s="51">
        <f>F27*3.158</f>
        <v>0</v>
      </c>
      <c r="H27" s="112"/>
      <c r="I27" s="6"/>
      <c r="J27" s="6"/>
      <c r="K27" s="6"/>
      <c r="AD27"/>
      <c r="AE27"/>
    </row>
    <row r="28" spans="1:31" ht="15">
      <c r="A28" s="90" t="s">
        <v>48</v>
      </c>
      <c r="B28" s="35">
        <v>0</v>
      </c>
      <c r="C28" s="51">
        <f>B28*6.773</f>
        <v>0</v>
      </c>
      <c r="D28" s="35">
        <v>0</v>
      </c>
      <c r="E28" s="51">
        <f>D28*6.773</f>
        <v>0</v>
      </c>
      <c r="F28" s="35">
        <v>0</v>
      </c>
      <c r="G28" s="51">
        <f>F28*6.773</f>
        <v>0</v>
      </c>
      <c r="H28" s="112"/>
      <c r="I28" s="6"/>
      <c r="J28" s="6"/>
      <c r="K28" s="6"/>
      <c r="AD28"/>
      <c r="AE28"/>
    </row>
    <row r="29" spans="1:31" ht="15">
      <c r="A29" s="89" t="s">
        <v>49</v>
      </c>
      <c r="B29" s="35">
        <v>0</v>
      </c>
      <c r="C29" s="51">
        <f>B29*0.003</f>
        <v>0</v>
      </c>
      <c r="D29" s="35">
        <v>0</v>
      </c>
      <c r="E29" s="51">
        <f>D29*0.003</f>
        <v>0</v>
      </c>
      <c r="F29" s="35">
        <v>0</v>
      </c>
      <c r="G29" s="51">
        <f>F29*0.003</f>
        <v>0</v>
      </c>
      <c r="H29" s="112"/>
      <c r="I29" s="6"/>
      <c r="J29" s="6"/>
      <c r="K29" s="6"/>
      <c r="AD29"/>
      <c r="AE29"/>
    </row>
    <row r="30" spans="1:31" ht="15">
      <c r="A30" s="90" t="s">
        <v>50</v>
      </c>
      <c r="B30" s="35">
        <v>0</v>
      </c>
      <c r="C30" s="51">
        <f>B30*4.822</f>
        <v>0</v>
      </c>
      <c r="D30" s="35">
        <v>0</v>
      </c>
      <c r="E30" s="51">
        <f>D30*4.822</f>
        <v>0</v>
      </c>
      <c r="F30" s="35">
        <v>0</v>
      </c>
      <c r="G30" s="51">
        <f>F30*4.822</f>
        <v>0</v>
      </c>
      <c r="H30" s="112"/>
      <c r="I30" s="6"/>
      <c r="J30" s="6"/>
      <c r="K30" s="6"/>
      <c r="AD30"/>
      <c r="AE30"/>
    </row>
    <row r="31" spans="1:31" ht="15">
      <c r="A31" s="90" t="s">
        <v>51</v>
      </c>
      <c r="B31" s="35">
        <v>0</v>
      </c>
      <c r="C31" s="51">
        <f>B31*4.421</f>
        <v>0</v>
      </c>
      <c r="D31" s="35">
        <v>0</v>
      </c>
      <c r="E31" s="51">
        <f>D31*4.421</f>
        <v>0</v>
      </c>
      <c r="F31" s="35">
        <v>0</v>
      </c>
      <c r="G31" s="51">
        <f>F31*4.421</f>
        <v>0</v>
      </c>
      <c r="H31" s="112"/>
      <c r="I31" s="6"/>
      <c r="J31" s="6"/>
      <c r="K31" s="6"/>
      <c r="AD31"/>
      <c r="AE31"/>
    </row>
    <row r="32" spans="1:31" ht="15.75" thickBot="1">
      <c r="A32" s="91" t="s">
        <v>52</v>
      </c>
      <c r="B32" s="36">
        <v>0</v>
      </c>
      <c r="C32" s="49">
        <f>B32*4.806</f>
        <v>0</v>
      </c>
      <c r="D32" s="36">
        <v>0</v>
      </c>
      <c r="E32" s="49">
        <f>D32*4.806</f>
        <v>0</v>
      </c>
      <c r="F32" s="36">
        <v>0</v>
      </c>
      <c r="G32" s="49">
        <f>F32*4.806</f>
        <v>0</v>
      </c>
      <c r="H32" s="113"/>
      <c r="I32" s="6"/>
      <c r="J32" s="6"/>
      <c r="K32" s="6"/>
      <c r="AD32"/>
      <c r="AE32"/>
    </row>
    <row r="33" spans="1:11" ht="15">
      <c r="A33" s="6"/>
      <c r="B33" s="6"/>
      <c r="C33" s="6"/>
      <c r="D33" s="6"/>
      <c r="E33" s="6"/>
      <c r="F33" s="6"/>
      <c r="G33" s="6"/>
      <c r="H33" s="6"/>
      <c r="I33" s="6"/>
      <c r="J33" s="6"/>
      <c r="K33" s="6"/>
    </row>
    <row r="34" s="6" customFormat="1" ht="15"/>
    <row r="35" s="6" customFormat="1" ht="15"/>
    <row r="36" s="6" customFormat="1" ht="15"/>
    <row r="37" s="6" customFormat="1" ht="15"/>
    <row r="38" s="6" customFormat="1" ht="15"/>
    <row r="39" s="6" customFormat="1" ht="15"/>
    <row r="40" s="6" customFormat="1" ht="15"/>
    <row r="41" s="6" customFormat="1" ht="15"/>
    <row r="42" s="6" customFormat="1" ht="15"/>
    <row r="43" s="6" customFormat="1" ht="15"/>
    <row r="44" s="6" customFormat="1" ht="15"/>
    <row r="45" s="6" customFormat="1" ht="15"/>
    <row r="46" s="6" customFormat="1" ht="15"/>
    <row r="47" s="6" customFormat="1" ht="15"/>
    <row r="48" s="6" customFormat="1" ht="15"/>
    <row r="49" s="6" customFormat="1" ht="15"/>
    <row r="50" s="6" customFormat="1" ht="15"/>
    <row r="51" s="6" customFormat="1" ht="15"/>
    <row r="52" s="6" customFormat="1" ht="15"/>
    <row r="53" s="6" customFormat="1" ht="15"/>
    <row r="54" s="6" customFormat="1" ht="15"/>
    <row r="55" s="6" customFormat="1" ht="15"/>
    <row r="56" s="6" customFormat="1" ht="15"/>
    <row r="57" s="6" customFormat="1" ht="15"/>
    <row r="58" s="6" customFormat="1" ht="15"/>
    <row r="59" s="6" customFormat="1" ht="15"/>
    <row r="60" s="6" customFormat="1" ht="15"/>
    <row r="61" s="6" customFormat="1" ht="15"/>
    <row r="62" s="6" customFormat="1" ht="15"/>
    <row r="63" s="6" customFormat="1" ht="15"/>
    <row r="64" s="6" customFormat="1" ht="15"/>
    <row r="65" s="6" customFormat="1" ht="15"/>
    <row r="66" s="6" customFormat="1" ht="15"/>
    <row r="67" s="6" customFormat="1" ht="15"/>
    <row r="68" s="6" customFormat="1" ht="15"/>
    <row r="69" s="6" customFormat="1" ht="15"/>
    <row r="70" s="6" customFormat="1" ht="15"/>
    <row r="71" s="6" customFormat="1" ht="15"/>
    <row r="72" s="6" customFormat="1" ht="15"/>
    <row r="73" s="6" customFormat="1" ht="15"/>
    <row r="74" s="6" customFormat="1" ht="15"/>
    <row r="75" s="6" customFormat="1" ht="15"/>
    <row r="76" s="6" customFormat="1" ht="15"/>
    <row r="77" s="6" customFormat="1" ht="15"/>
    <row r="78" s="6" customFormat="1" ht="15"/>
    <row r="79" s="6" customFormat="1" ht="15"/>
    <row r="80" s="6" customFormat="1" ht="15"/>
    <row r="81" s="6" customFormat="1" ht="15"/>
    <row r="82" s="6" customFormat="1" ht="15"/>
    <row r="83" s="6" customFormat="1" ht="15"/>
    <row r="84" s="6" customFormat="1" ht="15"/>
    <row r="85" s="6" customFormat="1" ht="15"/>
    <row r="86" s="6" customFormat="1" ht="15"/>
    <row r="87" s="6" customFormat="1" ht="15"/>
    <row r="88" s="6" customFormat="1" ht="15"/>
    <row r="89" s="6" customFormat="1" ht="15"/>
    <row r="90" s="6" customFormat="1" ht="15"/>
    <row r="91" s="6" customFormat="1" ht="15"/>
    <row r="92" s="6" customFormat="1" ht="15"/>
    <row r="93" s="6" customFormat="1" ht="15"/>
    <row r="94" s="6" customFormat="1" ht="15"/>
    <row r="95" s="6" customFormat="1" ht="15"/>
    <row r="96" s="6" customFormat="1" ht="15"/>
    <row r="97" s="6" customFormat="1" ht="15"/>
    <row r="98" s="6" customFormat="1" ht="15"/>
    <row r="99" s="6" customFormat="1" ht="15"/>
  </sheetData>
  <sheetProtection/>
  <mergeCells count="14">
    <mergeCell ref="H23:H32"/>
    <mergeCell ref="A11:B11"/>
    <mergeCell ref="D11:F11"/>
    <mergeCell ref="B18:C18"/>
    <mergeCell ref="D18:E18"/>
    <mergeCell ref="F18:G18"/>
    <mergeCell ref="H20:H21"/>
    <mergeCell ref="A2:B2"/>
    <mergeCell ref="D2:F2"/>
    <mergeCell ref="J2:K2"/>
    <mergeCell ref="A3:B3"/>
    <mergeCell ref="D3:F3"/>
    <mergeCell ref="A7:B7"/>
    <mergeCell ref="D7:F7"/>
  </mergeCells>
  <conditionalFormatting sqref="C20:C32">
    <cfRule type="cellIs" priority="3" dxfId="36" operator="greaterThan" stopIfTrue="1">
      <formula>0.00001</formula>
    </cfRule>
  </conditionalFormatting>
  <conditionalFormatting sqref="E20:E32">
    <cfRule type="cellIs" priority="2" dxfId="36" operator="greaterThan" stopIfTrue="1">
      <formula>0.00001</formula>
    </cfRule>
  </conditionalFormatting>
  <conditionalFormatting sqref="G20:G32">
    <cfRule type="cellIs" priority="1" dxfId="36" operator="greaterThan" stopIfTrue="1">
      <formula>0.00001</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E33"/>
  <sheetViews>
    <sheetView showGridLines="0" zoomScalePageLayoutView="0" workbookViewId="0" topLeftCell="A1">
      <selection activeCell="K5" sqref="K5"/>
    </sheetView>
  </sheetViews>
  <sheetFormatPr defaultColWidth="9.140625" defaultRowHeight="15"/>
  <cols>
    <col min="1" max="1" width="19.8515625" style="0" bestFit="1" customWidth="1"/>
    <col min="2" max="2" width="18.57421875" style="0" customWidth="1"/>
    <col min="3" max="3" width="17.00390625" style="0" customWidth="1"/>
    <col min="4" max="4" width="19.421875" style="0" customWidth="1"/>
    <col min="5" max="5" width="18.28125" style="0" customWidth="1"/>
    <col min="6" max="6" width="17.28125" style="0" customWidth="1"/>
    <col min="7" max="7" width="19.421875" style="0" customWidth="1"/>
    <col min="8" max="8" width="26.8515625" style="0" bestFit="1" customWidth="1"/>
    <col min="9" max="9" width="8.140625" style="0" customWidth="1"/>
    <col min="10" max="10" width="23.00390625" style="0" bestFit="1" customWidth="1"/>
    <col min="11" max="11" width="18.57421875" style="0" bestFit="1" customWidth="1"/>
    <col min="12" max="31" width="9.140625" style="6" customWidth="1"/>
  </cols>
  <sheetData>
    <row r="1" spans="1:11" ht="15">
      <c r="A1" s="6"/>
      <c r="B1" s="6"/>
      <c r="C1" s="6"/>
      <c r="D1" s="6"/>
      <c r="E1" s="6"/>
      <c r="F1" s="6"/>
      <c r="G1" s="6"/>
      <c r="H1" s="6"/>
      <c r="I1" s="6"/>
      <c r="J1" s="6"/>
      <c r="K1" s="6"/>
    </row>
    <row r="2" spans="1:11" ht="15">
      <c r="A2" s="115" t="s">
        <v>98</v>
      </c>
      <c r="B2" s="115"/>
      <c r="C2" s="6"/>
      <c r="D2" s="115" t="s">
        <v>98</v>
      </c>
      <c r="E2" s="115"/>
      <c r="F2" s="115"/>
      <c r="G2" s="6"/>
      <c r="H2" s="64" t="s">
        <v>99</v>
      </c>
      <c r="I2" s="6"/>
      <c r="J2" s="114" t="s">
        <v>20</v>
      </c>
      <c r="K2" s="114"/>
    </row>
    <row r="3" spans="1:11" ht="15">
      <c r="A3" s="116" t="s">
        <v>11</v>
      </c>
      <c r="B3" s="116"/>
      <c r="C3" s="6"/>
      <c r="D3" s="116" t="s">
        <v>86</v>
      </c>
      <c r="E3" s="116"/>
      <c r="F3" s="116"/>
      <c r="G3" s="6"/>
      <c r="H3" s="78" t="s">
        <v>17</v>
      </c>
      <c r="I3" s="75"/>
      <c r="J3" s="79" t="s">
        <v>22</v>
      </c>
      <c r="K3" s="80" t="s">
        <v>23</v>
      </c>
    </row>
    <row r="4" spans="1:11" ht="15.75" thickBot="1">
      <c r="A4" s="22" t="s">
        <v>22</v>
      </c>
      <c r="B4" s="22" t="s">
        <v>23</v>
      </c>
      <c r="C4" s="6"/>
      <c r="D4" s="22" t="s">
        <v>12</v>
      </c>
      <c r="E4" s="22" t="s">
        <v>13</v>
      </c>
      <c r="F4" s="22" t="s">
        <v>14</v>
      </c>
      <c r="G4" s="6"/>
      <c r="H4" s="29">
        <f>SUM(D5:F5)+(SUM(D9:F9)*0.95)+(SUM(D13:F13)*(0.85))</f>
        <v>0</v>
      </c>
      <c r="I4" s="6"/>
      <c r="J4" s="41">
        <f>SUM(A5+A9+A13)</f>
        <v>0</v>
      </c>
      <c r="K4" s="107">
        <f>SUM(B5+B9+B13)</f>
        <v>0</v>
      </c>
    </row>
    <row r="5" spans="1:11" ht="15.75" thickBot="1">
      <c r="A5" s="23">
        <v>0</v>
      </c>
      <c r="B5" s="24">
        <v>0</v>
      </c>
      <c r="C5" s="6"/>
      <c r="D5" s="82">
        <f>IF((A5+A9+A13)&lt;100,(A5*1.399),IF(AND((A5+A9+A13)&gt;99,(A5+A9+A13)&lt;500),(A5*TRUNC(1.278+(500-SUM(A5+A9+A13))*0.0003,3)),IF(AND((A5+A9+A13)&gt;499,(A5+A9+A13)&lt;600),(A5*TRUNC(1.158+(600-(A5+A9+A13))*0.0012,3)),IF((A5+A9+A13)&gt;599,(A5*1.158),0))))</f>
        <v>0</v>
      </c>
      <c r="E5" s="83">
        <f>IF((B5+B9+B13)&lt;100,(B5*1.559),IF(AND((B5+B9+B13)&gt;99,(B5+B9+B13)&lt;500),(B5*TRUNC(1.398+(500-SUM(B5+B9+B13))*0.0004,3)),IF(AND((B5+B9+B13)&gt;499,(B5+B9+B13)&lt;600),(B5*TRUNC(1.268+(600-(B5+B9+B13))*0.0013,3)),IF((B5+B9+B13)&gt;599,(B5*1.268),0))))</f>
        <v>0</v>
      </c>
      <c r="F5" s="84">
        <f>SUM(C20:C32)</f>
        <v>0</v>
      </c>
      <c r="G5" s="6"/>
      <c r="H5" s="28">
        <f>H4*4150.43</f>
        <v>0</v>
      </c>
      <c r="I5" s="6"/>
      <c r="J5" s="42">
        <f>J4*1843.14</f>
        <v>0</v>
      </c>
      <c r="K5" s="42">
        <f>K4*2148.15</f>
        <v>0</v>
      </c>
    </row>
    <row r="6" spans="1:11" ht="15">
      <c r="A6" s="6"/>
      <c r="B6" s="6"/>
      <c r="C6" s="6"/>
      <c r="D6" s="6"/>
      <c r="E6" s="6"/>
      <c r="F6" s="6"/>
      <c r="G6" s="6"/>
      <c r="H6" s="6"/>
      <c r="I6" s="6"/>
      <c r="J6" s="6"/>
      <c r="K6" s="6"/>
    </row>
    <row r="7" spans="1:11" ht="15.75" thickBot="1">
      <c r="A7" s="123" t="s">
        <v>15</v>
      </c>
      <c r="B7" s="123"/>
      <c r="C7" s="6"/>
      <c r="D7" s="117" t="s">
        <v>15</v>
      </c>
      <c r="E7" s="117"/>
      <c r="F7" s="117"/>
      <c r="G7" s="6"/>
      <c r="H7" s="81" t="s">
        <v>18</v>
      </c>
      <c r="I7" s="6"/>
      <c r="J7" s="76" t="s">
        <v>24</v>
      </c>
      <c r="K7" s="6"/>
    </row>
    <row r="8" spans="1:11" ht="15.75" thickBot="1">
      <c r="A8" s="21" t="s">
        <v>22</v>
      </c>
      <c r="B8" s="21" t="s">
        <v>23</v>
      </c>
      <c r="C8" s="6"/>
      <c r="D8" s="20" t="s">
        <v>12</v>
      </c>
      <c r="E8" s="20" t="s">
        <v>13</v>
      </c>
      <c r="F8" s="20" t="s">
        <v>14</v>
      </c>
      <c r="G8" s="6"/>
      <c r="H8" s="43">
        <v>0</v>
      </c>
      <c r="I8" s="6"/>
      <c r="J8" s="66">
        <f>J5+K5</f>
        <v>0</v>
      </c>
      <c r="K8" s="6"/>
    </row>
    <row r="9" spans="1:11" ht="15.75" thickBot="1">
      <c r="A9" s="23">
        <v>0</v>
      </c>
      <c r="B9" s="24">
        <v>0</v>
      </c>
      <c r="C9" s="6"/>
      <c r="D9" s="82">
        <f>IF((A5+A9+A13)&lt;100,(A9*1.399),IF(AND((A5+A9+A13)&gt;99,(A5+A9+A13)&lt;500),(A9*TRUNC(1.278+(500-SUM(A5+A9+A13))*0.0003,3)),IF(AND((A5+A9+A13)&gt;499,(A5+A9+A13)&lt;600),(A9*TRUNC(1.158+(600-(A5+A9+A13))*0.0012,3)),IF((A5+A9+A13)&gt;599,(A9*1.158),0))))</f>
        <v>0</v>
      </c>
      <c r="E9" s="83">
        <f>IF(E5&gt;0,(E5/B5)*B9,0)</f>
        <v>0</v>
      </c>
      <c r="F9" s="84">
        <f>SUM(E20:E32)</f>
        <v>0</v>
      </c>
      <c r="G9" s="6"/>
      <c r="H9" s="6"/>
      <c r="I9" s="6"/>
      <c r="J9" s="6"/>
      <c r="K9" s="6"/>
    </row>
    <row r="10" spans="1:11" ht="15.75" thickBot="1">
      <c r="A10" s="6"/>
      <c r="B10" s="6"/>
      <c r="C10" s="6"/>
      <c r="D10" s="6"/>
      <c r="E10" s="6"/>
      <c r="F10" s="6"/>
      <c r="G10" s="6"/>
      <c r="H10" s="76" t="s">
        <v>19</v>
      </c>
      <c r="I10" s="6"/>
      <c r="J10" s="77" t="s">
        <v>25</v>
      </c>
      <c r="K10" s="6"/>
    </row>
    <row r="11" spans="1:11" ht="16.5" thickBot="1" thickTop="1">
      <c r="A11" s="124" t="s">
        <v>16</v>
      </c>
      <c r="B11" s="124"/>
      <c r="C11" s="6"/>
      <c r="D11" s="118" t="s">
        <v>16</v>
      </c>
      <c r="E11" s="119"/>
      <c r="F11" s="120"/>
      <c r="G11" s="6"/>
      <c r="H11" s="66">
        <f>H5+H8</f>
        <v>0</v>
      </c>
      <c r="I11" s="6"/>
      <c r="J11" s="67">
        <f>J8+H11</f>
        <v>0</v>
      </c>
      <c r="K11" s="6"/>
    </row>
    <row r="12" spans="1:11" ht="16.5" thickBot="1" thickTop="1">
      <c r="A12" s="52" t="s">
        <v>22</v>
      </c>
      <c r="B12" s="52" t="s">
        <v>23</v>
      </c>
      <c r="C12" s="6"/>
      <c r="D12" s="52" t="s">
        <v>12</v>
      </c>
      <c r="E12" s="52" t="s">
        <v>13</v>
      </c>
      <c r="F12" s="52" t="s">
        <v>14</v>
      </c>
      <c r="G12" s="6"/>
      <c r="H12" s="6"/>
      <c r="I12" s="6"/>
      <c r="J12" s="6"/>
      <c r="K12" s="6"/>
    </row>
    <row r="13" spans="1:11" ht="15.75" thickBot="1">
      <c r="A13" s="23">
        <v>0</v>
      </c>
      <c r="B13" s="24">
        <v>0</v>
      </c>
      <c r="C13" s="6"/>
      <c r="D13" s="82">
        <f>IF((A5+A9+A13)&lt;100,(A13*1.399),IF(AND((A5+A9+A13)&gt;99,(A5+A9+A13)&lt;500),(A13*TRUNC(1.278+(500-SUM(A5+A9+A13))*0.0003,3)),IF(AND((A5+A9+A13)&gt;499,(A5+A9+A13)&lt;600),(A13*TRUNC(1.158+(600-(A5+A9+A13))*0.0012,3)),IF((A5+A9+A13)&gt;599,(A13*1.158),0))))</f>
        <v>0</v>
      </c>
      <c r="E13" s="83">
        <f>IF(E5&gt;0,(E5/B5)*B13,0)</f>
        <v>0</v>
      </c>
      <c r="F13" s="84">
        <f>SUM(G20:G32)</f>
        <v>0</v>
      </c>
      <c r="G13" s="6"/>
      <c r="H13" s="6"/>
      <c r="I13" s="6"/>
      <c r="J13" s="65"/>
      <c r="K13" s="6"/>
    </row>
    <row r="14" spans="1:11" ht="15">
      <c r="A14" s="6"/>
      <c r="B14" s="6"/>
      <c r="C14" s="6"/>
      <c r="D14" s="6"/>
      <c r="E14" s="6"/>
      <c r="F14" s="6"/>
      <c r="G14" s="6"/>
      <c r="H14" s="6"/>
      <c r="I14" s="6"/>
      <c r="J14" s="6"/>
      <c r="K14" s="6"/>
    </row>
    <row r="15" spans="1:11" ht="15">
      <c r="A15" s="6"/>
      <c r="B15" s="6"/>
      <c r="C15" s="6"/>
      <c r="D15" s="6"/>
      <c r="E15" s="6"/>
      <c r="F15" s="6"/>
      <c r="G15" s="6"/>
      <c r="H15" s="6"/>
      <c r="I15" s="6"/>
      <c r="J15" s="6"/>
      <c r="K15" s="6"/>
    </row>
    <row r="16" spans="1:11" ht="15">
      <c r="A16" s="6"/>
      <c r="B16" s="6"/>
      <c r="C16" s="6"/>
      <c r="D16" s="6"/>
      <c r="E16" s="6"/>
      <c r="F16" s="6"/>
      <c r="G16" s="6"/>
      <c r="H16" s="6"/>
      <c r="I16" s="6"/>
      <c r="J16" s="6"/>
      <c r="K16" s="6"/>
    </row>
    <row r="17" spans="1:11" ht="15.75" thickBot="1">
      <c r="A17" s="6"/>
      <c r="B17" s="6"/>
      <c r="C17" s="6"/>
      <c r="D17" s="6"/>
      <c r="E17" s="6"/>
      <c r="F17" s="6"/>
      <c r="G17" s="6"/>
      <c r="H17" s="6"/>
      <c r="I17" s="6"/>
      <c r="J17" s="6"/>
      <c r="K17" s="6"/>
    </row>
    <row r="18" spans="1:11" ht="15.75" thickBot="1">
      <c r="A18" s="6"/>
      <c r="B18" s="125" t="s">
        <v>85</v>
      </c>
      <c r="C18" s="126"/>
      <c r="D18" s="127" t="s">
        <v>15</v>
      </c>
      <c r="E18" s="128"/>
      <c r="F18" s="129" t="s">
        <v>16</v>
      </c>
      <c r="G18" s="130"/>
      <c r="H18" s="6"/>
      <c r="I18" s="6"/>
      <c r="J18" s="6"/>
      <c r="K18" s="6"/>
    </row>
    <row r="19" spans="1:31" ht="15.75" thickBot="1">
      <c r="A19" s="6"/>
      <c r="B19" s="47" t="s">
        <v>21</v>
      </c>
      <c r="C19" s="39" t="s">
        <v>39</v>
      </c>
      <c r="D19" s="46" t="s">
        <v>21</v>
      </c>
      <c r="E19" s="40" t="s">
        <v>39</v>
      </c>
      <c r="F19" s="45" t="s">
        <v>21</v>
      </c>
      <c r="G19" s="44" t="s">
        <v>39</v>
      </c>
      <c r="H19" s="6"/>
      <c r="I19" s="6"/>
      <c r="J19" s="6"/>
      <c r="K19" s="6"/>
      <c r="AD19"/>
      <c r="AE19"/>
    </row>
    <row r="20" spans="1:31" ht="15">
      <c r="A20" s="85" t="s">
        <v>40</v>
      </c>
      <c r="B20" s="34">
        <v>0</v>
      </c>
      <c r="C20" s="48">
        <f>B20*0.04</f>
        <v>0</v>
      </c>
      <c r="D20" s="34">
        <v>0</v>
      </c>
      <c r="E20" s="48">
        <f>D20*0.04</f>
        <v>0</v>
      </c>
      <c r="F20" s="34">
        <v>0</v>
      </c>
      <c r="G20" s="48">
        <f>F20*0.04</f>
        <v>0</v>
      </c>
      <c r="H20" s="121" t="s">
        <v>95</v>
      </c>
      <c r="I20" s="6"/>
      <c r="J20" s="6"/>
      <c r="K20" s="6"/>
      <c r="AD20"/>
      <c r="AE20"/>
    </row>
    <row r="21" spans="1:31" ht="15.75" thickBot="1">
      <c r="A21" s="86" t="s">
        <v>41</v>
      </c>
      <c r="B21" s="36">
        <v>0</v>
      </c>
      <c r="C21" s="49">
        <f>B21*0.06</f>
        <v>0</v>
      </c>
      <c r="D21" s="36">
        <v>0</v>
      </c>
      <c r="E21" s="49">
        <f>D21*0.06</f>
        <v>0</v>
      </c>
      <c r="F21" s="36">
        <v>0</v>
      </c>
      <c r="G21" s="49">
        <f>F21*0.06</f>
        <v>0</v>
      </c>
      <c r="H21" s="122"/>
      <c r="I21" s="6"/>
      <c r="J21" s="6"/>
      <c r="K21" s="6"/>
      <c r="AD21"/>
      <c r="AE21"/>
    </row>
    <row r="22" spans="1:31" ht="15.75" thickBot="1">
      <c r="A22" s="87" t="s">
        <v>42</v>
      </c>
      <c r="B22" s="38">
        <v>0</v>
      </c>
      <c r="C22" s="50">
        <f>B22*0.115</f>
        <v>0</v>
      </c>
      <c r="D22" s="38">
        <v>0</v>
      </c>
      <c r="E22" s="50">
        <f>D22*0.115</f>
        <v>0</v>
      </c>
      <c r="F22" s="38">
        <v>0</v>
      </c>
      <c r="G22" s="50">
        <f>F22*0.115</f>
        <v>0</v>
      </c>
      <c r="H22" s="92" t="s">
        <v>96</v>
      </c>
      <c r="I22" s="6"/>
      <c r="J22" s="6"/>
      <c r="K22" s="6"/>
      <c r="AD22"/>
      <c r="AE22"/>
    </row>
    <row r="23" spans="1:31" ht="15">
      <c r="A23" s="88" t="s">
        <v>43</v>
      </c>
      <c r="B23" s="34">
        <v>0</v>
      </c>
      <c r="C23" s="48">
        <f>B23*4.771</f>
        <v>0</v>
      </c>
      <c r="D23" s="34">
        <v>0</v>
      </c>
      <c r="E23" s="48">
        <f>D23*4.771</f>
        <v>0</v>
      </c>
      <c r="F23" s="34">
        <v>0</v>
      </c>
      <c r="G23" s="48">
        <f>F23*4.771</f>
        <v>0</v>
      </c>
      <c r="H23" s="111" t="s">
        <v>97</v>
      </c>
      <c r="I23" s="6"/>
      <c r="J23" s="6"/>
      <c r="K23" s="6"/>
      <c r="AD23"/>
      <c r="AE23"/>
    </row>
    <row r="24" spans="1:31" ht="15">
      <c r="A24" s="89" t="s">
        <v>44</v>
      </c>
      <c r="B24" s="35">
        <v>0</v>
      </c>
      <c r="C24" s="51">
        <f>B24*6.024</f>
        <v>0</v>
      </c>
      <c r="D24" s="35">
        <v>0</v>
      </c>
      <c r="E24" s="51">
        <f>D24*6.024</f>
        <v>0</v>
      </c>
      <c r="F24" s="35">
        <v>0</v>
      </c>
      <c r="G24" s="51">
        <f>F24*6.024</f>
        <v>0</v>
      </c>
      <c r="H24" s="112"/>
      <c r="I24" s="6"/>
      <c r="J24" s="6"/>
      <c r="K24" s="6"/>
      <c r="AD24"/>
      <c r="AE24"/>
    </row>
    <row r="25" spans="1:31" ht="15">
      <c r="A25" s="89" t="s">
        <v>45</v>
      </c>
      <c r="B25" s="35">
        <v>0</v>
      </c>
      <c r="C25" s="51">
        <f>B25*5.833</f>
        <v>0</v>
      </c>
      <c r="D25" s="35">
        <v>0</v>
      </c>
      <c r="E25" s="51">
        <f>D25*5.833</f>
        <v>0</v>
      </c>
      <c r="F25" s="35">
        <v>0</v>
      </c>
      <c r="G25" s="51">
        <f>F25*5.833</f>
        <v>0</v>
      </c>
      <c r="H25" s="112"/>
      <c r="I25" s="6"/>
      <c r="J25" s="6"/>
      <c r="K25" s="6"/>
      <c r="AD25"/>
      <c r="AE25"/>
    </row>
    <row r="26" spans="1:31" ht="15">
      <c r="A26" s="90" t="s">
        <v>46</v>
      </c>
      <c r="B26" s="35">
        <v>0</v>
      </c>
      <c r="C26" s="51">
        <f>B26*7.947</f>
        <v>0</v>
      </c>
      <c r="D26" s="35">
        <v>0</v>
      </c>
      <c r="E26" s="51">
        <f>D26*7.947</f>
        <v>0</v>
      </c>
      <c r="F26" s="35">
        <v>0</v>
      </c>
      <c r="G26" s="51">
        <f>F26*7.947</f>
        <v>0</v>
      </c>
      <c r="H26" s="112"/>
      <c r="I26" s="6"/>
      <c r="J26" s="6"/>
      <c r="K26" s="6"/>
      <c r="AD26"/>
      <c r="AE26"/>
    </row>
    <row r="27" spans="1:31" ht="15">
      <c r="A27" s="90" t="s">
        <v>47</v>
      </c>
      <c r="B27" s="35">
        <v>0</v>
      </c>
      <c r="C27" s="51">
        <f>B27*3.158</f>
        <v>0</v>
      </c>
      <c r="D27" s="35">
        <v>0</v>
      </c>
      <c r="E27" s="51">
        <f>D27*3.158</f>
        <v>0</v>
      </c>
      <c r="F27" s="35">
        <v>0</v>
      </c>
      <c r="G27" s="51">
        <f>F27*3.158</f>
        <v>0</v>
      </c>
      <c r="H27" s="112"/>
      <c r="I27" s="6"/>
      <c r="J27" s="6"/>
      <c r="K27" s="6"/>
      <c r="AD27"/>
      <c r="AE27"/>
    </row>
    <row r="28" spans="1:31" ht="15">
      <c r="A28" s="90" t="s">
        <v>48</v>
      </c>
      <c r="B28" s="35">
        <v>0</v>
      </c>
      <c r="C28" s="51">
        <f>B28*6.773</f>
        <v>0</v>
      </c>
      <c r="D28" s="35">
        <v>0</v>
      </c>
      <c r="E28" s="51">
        <f>D28*6.773</f>
        <v>0</v>
      </c>
      <c r="F28" s="35">
        <v>0</v>
      </c>
      <c r="G28" s="51">
        <f>F28*6.773</f>
        <v>0</v>
      </c>
      <c r="H28" s="112"/>
      <c r="I28" s="6"/>
      <c r="J28" s="6"/>
      <c r="K28" s="6"/>
      <c r="AD28"/>
      <c r="AE28"/>
    </row>
    <row r="29" spans="1:31" ht="15">
      <c r="A29" s="89" t="s">
        <v>49</v>
      </c>
      <c r="B29" s="35">
        <v>0</v>
      </c>
      <c r="C29" s="51">
        <f>B29*0.003</f>
        <v>0</v>
      </c>
      <c r="D29" s="35">
        <v>0</v>
      </c>
      <c r="E29" s="51">
        <f>D29*0.003</f>
        <v>0</v>
      </c>
      <c r="F29" s="35">
        <v>0</v>
      </c>
      <c r="G29" s="51">
        <f>F29*0.003</f>
        <v>0</v>
      </c>
      <c r="H29" s="112"/>
      <c r="I29" s="6"/>
      <c r="J29" s="6"/>
      <c r="K29" s="6"/>
      <c r="AD29"/>
      <c r="AE29"/>
    </row>
    <row r="30" spans="1:31" ht="15">
      <c r="A30" s="90" t="s">
        <v>50</v>
      </c>
      <c r="B30" s="35">
        <v>0</v>
      </c>
      <c r="C30" s="51">
        <f>B30*4.822</f>
        <v>0</v>
      </c>
      <c r="D30" s="35">
        <v>0</v>
      </c>
      <c r="E30" s="51">
        <f>D30*4.822</f>
        <v>0</v>
      </c>
      <c r="F30" s="35">
        <v>0</v>
      </c>
      <c r="G30" s="51">
        <f>F30*4.822</f>
        <v>0</v>
      </c>
      <c r="H30" s="112"/>
      <c r="I30" s="6"/>
      <c r="J30" s="6"/>
      <c r="K30" s="6"/>
      <c r="AD30"/>
      <c r="AE30"/>
    </row>
    <row r="31" spans="1:31" ht="15">
      <c r="A31" s="90" t="s">
        <v>51</v>
      </c>
      <c r="B31" s="35">
        <v>0</v>
      </c>
      <c r="C31" s="51">
        <f>B31*4.421</f>
        <v>0</v>
      </c>
      <c r="D31" s="35">
        <v>0</v>
      </c>
      <c r="E31" s="51">
        <f>D31*4.421</f>
        <v>0</v>
      </c>
      <c r="F31" s="35">
        <v>0</v>
      </c>
      <c r="G31" s="51">
        <f>F31*4.421</f>
        <v>0</v>
      </c>
      <c r="H31" s="112"/>
      <c r="I31" s="6"/>
      <c r="J31" s="6"/>
      <c r="K31" s="6"/>
      <c r="AD31"/>
      <c r="AE31"/>
    </row>
    <row r="32" spans="1:31" ht="15.75" thickBot="1">
      <c r="A32" s="91" t="s">
        <v>52</v>
      </c>
      <c r="B32" s="36">
        <v>0</v>
      </c>
      <c r="C32" s="49">
        <f>B32*4.806</f>
        <v>0</v>
      </c>
      <c r="D32" s="36">
        <v>0</v>
      </c>
      <c r="E32" s="49">
        <f>D32*4.806</f>
        <v>0</v>
      </c>
      <c r="F32" s="36">
        <v>0</v>
      </c>
      <c r="G32" s="49">
        <f>F32*4.806</f>
        <v>0</v>
      </c>
      <c r="H32" s="113"/>
      <c r="I32" s="6"/>
      <c r="J32" s="6"/>
      <c r="K32" s="6"/>
      <c r="AD32"/>
      <c r="AE32"/>
    </row>
    <row r="33" spans="1:11" ht="15">
      <c r="A33" s="6"/>
      <c r="B33" s="6"/>
      <c r="C33" s="6"/>
      <c r="D33" s="6"/>
      <c r="E33" s="6"/>
      <c r="F33" s="6"/>
      <c r="G33" s="6"/>
      <c r="H33" s="6"/>
      <c r="I33" s="6"/>
      <c r="J33" s="6"/>
      <c r="K33" s="6"/>
    </row>
    <row r="34" s="6" customFormat="1" ht="15"/>
    <row r="35" s="6" customFormat="1" ht="15"/>
    <row r="36" s="6" customFormat="1" ht="15"/>
    <row r="37" s="6" customFormat="1" ht="15"/>
    <row r="38" s="6" customFormat="1" ht="15"/>
    <row r="39" s="6" customFormat="1" ht="15"/>
    <row r="40" s="6" customFormat="1" ht="15"/>
    <row r="41" s="6" customFormat="1" ht="15"/>
    <row r="42" s="6" customFormat="1" ht="15"/>
    <row r="43" s="6" customFormat="1" ht="15"/>
    <row r="44" s="6" customFormat="1" ht="15"/>
    <row r="45" s="6" customFormat="1" ht="15"/>
    <row r="46" s="6" customFormat="1" ht="15"/>
    <row r="47" s="6" customFormat="1" ht="15"/>
    <row r="48" s="6" customFormat="1" ht="15"/>
    <row r="49" s="6" customFormat="1" ht="15"/>
    <row r="50" s="6" customFormat="1" ht="15"/>
    <row r="51" s="6" customFormat="1" ht="15"/>
    <row r="52" s="6" customFormat="1" ht="15"/>
    <row r="53" s="6" customFormat="1" ht="15"/>
    <row r="54" s="6" customFormat="1" ht="15"/>
    <row r="55" s="6" customFormat="1" ht="15"/>
    <row r="56" s="6" customFormat="1" ht="15"/>
    <row r="57" s="6" customFormat="1" ht="15"/>
    <row r="58" s="6" customFormat="1" ht="15"/>
    <row r="59" s="6" customFormat="1" ht="15"/>
    <row r="60" s="6" customFormat="1" ht="15"/>
    <row r="61" s="6" customFormat="1" ht="15"/>
    <row r="62" s="6" customFormat="1" ht="15"/>
    <row r="63" s="6" customFormat="1" ht="15"/>
    <row r="64" s="6" customFormat="1" ht="15"/>
    <row r="65" s="6" customFormat="1" ht="15"/>
    <row r="66" s="6" customFormat="1" ht="15"/>
    <row r="67" s="6" customFormat="1" ht="15"/>
    <row r="68" s="6" customFormat="1" ht="15"/>
    <row r="69" s="6" customFormat="1" ht="15"/>
    <row r="70" s="6" customFormat="1" ht="15"/>
    <row r="71" s="6" customFormat="1" ht="15"/>
    <row r="72" s="6" customFormat="1" ht="15"/>
    <row r="73" s="6" customFormat="1" ht="15"/>
    <row r="74" s="6" customFormat="1" ht="15"/>
    <row r="75" s="6" customFormat="1" ht="15"/>
    <row r="76" s="6" customFormat="1" ht="15"/>
    <row r="77" s="6" customFormat="1" ht="15"/>
    <row r="78" s="6" customFormat="1" ht="15"/>
    <row r="79" s="6" customFormat="1" ht="15"/>
    <row r="80" s="6" customFormat="1" ht="15"/>
    <row r="81" s="6" customFormat="1" ht="15"/>
    <row r="82" s="6" customFormat="1" ht="15"/>
    <row r="83" s="6" customFormat="1" ht="15"/>
    <row r="84" s="6" customFormat="1" ht="15"/>
    <row r="85" s="6" customFormat="1" ht="15"/>
    <row r="86" s="6" customFormat="1" ht="15"/>
    <row r="87" s="6" customFormat="1" ht="15"/>
    <row r="88" s="6" customFormat="1" ht="15"/>
    <row r="89" s="6" customFormat="1" ht="15"/>
    <row r="90" s="6" customFormat="1" ht="15"/>
    <row r="91" s="6" customFormat="1" ht="15"/>
    <row r="92" s="6" customFormat="1" ht="15"/>
    <row r="93" s="6" customFormat="1" ht="15"/>
    <row r="94" s="6" customFormat="1" ht="15"/>
    <row r="95" s="6" customFormat="1" ht="15"/>
    <row r="96" s="6" customFormat="1" ht="15"/>
    <row r="97" s="6" customFormat="1" ht="15"/>
    <row r="98" s="6" customFormat="1" ht="15"/>
    <row r="99" s="6" customFormat="1" ht="15"/>
  </sheetData>
  <sheetProtection/>
  <mergeCells count="14">
    <mergeCell ref="H23:H32"/>
    <mergeCell ref="A11:B11"/>
    <mergeCell ref="D11:F11"/>
    <mergeCell ref="B18:C18"/>
    <mergeCell ref="D18:E18"/>
    <mergeCell ref="F18:G18"/>
    <mergeCell ref="H20:H21"/>
    <mergeCell ref="A2:B2"/>
    <mergeCell ref="D2:F2"/>
    <mergeCell ref="J2:K2"/>
    <mergeCell ref="A3:B3"/>
    <mergeCell ref="D3:F3"/>
    <mergeCell ref="A7:B7"/>
    <mergeCell ref="D7:F7"/>
  </mergeCells>
  <conditionalFormatting sqref="C20:C32">
    <cfRule type="cellIs" priority="3" dxfId="36" operator="greaterThan" stopIfTrue="1">
      <formula>0.00001</formula>
    </cfRule>
  </conditionalFormatting>
  <conditionalFormatting sqref="E20:E32">
    <cfRule type="cellIs" priority="2" dxfId="36" operator="greaterThan" stopIfTrue="1">
      <formula>0.00001</formula>
    </cfRule>
  </conditionalFormatting>
  <conditionalFormatting sqref="G20:G32">
    <cfRule type="cellIs" priority="1" dxfId="36" operator="greaterThan" stopIfTrue="1">
      <formula>0.00001</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E33"/>
  <sheetViews>
    <sheetView showGridLines="0" zoomScalePageLayoutView="0" workbookViewId="0" topLeftCell="A1">
      <selection activeCell="K5" sqref="K5"/>
    </sheetView>
  </sheetViews>
  <sheetFormatPr defaultColWidth="9.140625" defaultRowHeight="15"/>
  <cols>
    <col min="1" max="1" width="19.8515625" style="0" bestFit="1" customWidth="1"/>
    <col min="2" max="2" width="18.57421875" style="0" customWidth="1"/>
    <col min="3" max="3" width="17.00390625" style="0" customWidth="1"/>
    <col min="4" max="4" width="19.421875" style="0" customWidth="1"/>
    <col min="5" max="5" width="18.28125" style="0" customWidth="1"/>
    <col min="6" max="6" width="17.28125" style="0" customWidth="1"/>
    <col min="7" max="7" width="19.421875" style="0" customWidth="1"/>
    <col min="8" max="8" width="26.8515625" style="0" bestFit="1" customWidth="1"/>
    <col min="9" max="9" width="8.140625" style="0" customWidth="1"/>
    <col min="10" max="10" width="23.00390625" style="0" bestFit="1" customWidth="1"/>
    <col min="11" max="11" width="18.57421875" style="0" bestFit="1" customWidth="1"/>
    <col min="12" max="31" width="9.140625" style="6" customWidth="1"/>
  </cols>
  <sheetData>
    <row r="1" spans="1:11" ht="15">
      <c r="A1" s="6"/>
      <c r="B1" s="6"/>
      <c r="C1" s="6"/>
      <c r="D1" s="6"/>
      <c r="E1" s="6"/>
      <c r="F1" s="6"/>
      <c r="G1" s="6"/>
      <c r="H1" s="6"/>
      <c r="I1" s="6"/>
      <c r="J1" s="6"/>
      <c r="K1" s="6"/>
    </row>
    <row r="2" spans="1:11" ht="15">
      <c r="A2" s="115" t="s">
        <v>98</v>
      </c>
      <c r="B2" s="115"/>
      <c r="C2" s="6"/>
      <c r="D2" s="115" t="s">
        <v>98</v>
      </c>
      <c r="E2" s="115"/>
      <c r="F2" s="115"/>
      <c r="G2" s="6"/>
      <c r="H2" s="64" t="s">
        <v>99</v>
      </c>
      <c r="I2" s="6"/>
      <c r="J2" s="114" t="s">
        <v>20</v>
      </c>
      <c r="K2" s="114"/>
    </row>
    <row r="3" spans="1:11" ht="15">
      <c r="A3" s="116" t="s">
        <v>11</v>
      </c>
      <c r="B3" s="116"/>
      <c r="C3" s="6"/>
      <c r="D3" s="116" t="s">
        <v>86</v>
      </c>
      <c r="E3" s="116"/>
      <c r="F3" s="116"/>
      <c r="G3" s="6"/>
      <c r="H3" s="78" t="s">
        <v>17</v>
      </c>
      <c r="I3" s="75"/>
      <c r="J3" s="79" t="s">
        <v>22</v>
      </c>
      <c r="K3" s="80" t="s">
        <v>23</v>
      </c>
    </row>
    <row r="4" spans="1:11" ht="15.75" thickBot="1">
      <c r="A4" s="22" t="s">
        <v>22</v>
      </c>
      <c r="B4" s="22" t="s">
        <v>23</v>
      </c>
      <c r="C4" s="6"/>
      <c r="D4" s="22" t="s">
        <v>12</v>
      </c>
      <c r="E4" s="22" t="s">
        <v>13</v>
      </c>
      <c r="F4" s="22" t="s">
        <v>14</v>
      </c>
      <c r="G4" s="6"/>
      <c r="H4" s="29">
        <f>SUM(D5:F5)+(SUM(D9:F9)*0.95)+(SUM(D13:F13)*(0.85))</f>
        <v>0</v>
      </c>
      <c r="I4" s="6"/>
      <c r="J4" s="41">
        <f>SUM(A5+A9+A13)</f>
        <v>0</v>
      </c>
      <c r="K4" s="107">
        <f>SUM(B5+B9+B13)</f>
        <v>0</v>
      </c>
    </row>
    <row r="5" spans="1:11" ht="15.75" thickBot="1">
      <c r="A5" s="23">
        <v>0</v>
      </c>
      <c r="B5" s="24">
        <v>0</v>
      </c>
      <c r="C5" s="6"/>
      <c r="D5" s="82">
        <f>IF((A5+A9+A13)&lt;100,(A5*1.399),IF(AND((A5+A9+A13)&gt;99,(A5+A9+A13)&lt;500),(A5*TRUNC(1.278+(500-SUM(A5+A9+A13))*0.0003,3)),IF(AND((A5+A9+A13)&gt;499,(A5+A9+A13)&lt;600),(A5*TRUNC(1.158+(600-(A5+A9+A13))*0.0012,3)),IF((A5+A9+A13)&gt;599,(A5*1.158),0))))</f>
        <v>0</v>
      </c>
      <c r="E5" s="83">
        <f>IF((B5+B9+B13)&lt;100,(B5*1.559),IF(AND((B5+B9+B13)&gt;99,(B5+B9+B13)&lt;500),(B5*TRUNC(1.398+(500-SUM(B5+B9+B13))*0.0004,3)),IF(AND((B5+B9+B13)&gt;499,(B5+B9+B13)&lt;600),(B5*TRUNC(1.268+(600-(B5+B9+B13))*0.0013,3)),IF((B5+B9+B13)&gt;599,(B5*1.268),0))))</f>
        <v>0</v>
      </c>
      <c r="F5" s="84">
        <f>SUM(C20:C32)</f>
        <v>0</v>
      </c>
      <c r="G5" s="6"/>
      <c r="H5" s="28">
        <f>H4*4150.43</f>
        <v>0</v>
      </c>
      <c r="I5" s="6"/>
      <c r="J5" s="42">
        <f>J4*1843.14</f>
        <v>0</v>
      </c>
      <c r="K5" s="42">
        <f>K4*2148.15</f>
        <v>0</v>
      </c>
    </row>
    <row r="6" spans="1:11" ht="15">
      <c r="A6" s="6"/>
      <c r="B6" s="6"/>
      <c r="C6" s="6"/>
      <c r="D6" s="6"/>
      <c r="E6" s="6"/>
      <c r="F6" s="6"/>
      <c r="G6" s="6"/>
      <c r="H6" s="6"/>
      <c r="I6" s="6"/>
      <c r="J6" s="6"/>
      <c r="K6" s="6"/>
    </row>
    <row r="7" spans="1:11" ht="15.75" thickBot="1">
      <c r="A7" s="123" t="s">
        <v>15</v>
      </c>
      <c r="B7" s="123"/>
      <c r="C7" s="6"/>
      <c r="D7" s="117" t="s">
        <v>15</v>
      </c>
      <c r="E7" s="117"/>
      <c r="F7" s="117"/>
      <c r="G7" s="6"/>
      <c r="H7" s="81" t="s">
        <v>18</v>
      </c>
      <c r="I7" s="6"/>
      <c r="J7" s="76" t="s">
        <v>24</v>
      </c>
      <c r="K7" s="6"/>
    </row>
    <row r="8" spans="1:11" ht="15.75" thickBot="1">
      <c r="A8" s="21" t="s">
        <v>22</v>
      </c>
      <c r="B8" s="21" t="s">
        <v>23</v>
      </c>
      <c r="C8" s="6"/>
      <c r="D8" s="20" t="s">
        <v>12</v>
      </c>
      <c r="E8" s="20" t="s">
        <v>13</v>
      </c>
      <c r="F8" s="20" t="s">
        <v>14</v>
      </c>
      <c r="G8" s="6"/>
      <c r="H8" s="43">
        <v>0</v>
      </c>
      <c r="I8" s="6"/>
      <c r="J8" s="66">
        <f>J5+K5</f>
        <v>0</v>
      </c>
      <c r="K8" s="6"/>
    </row>
    <row r="9" spans="1:11" ht="15.75" thickBot="1">
      <c r="A9" s="23">
        <v>0</v>
      </c>
      <c r="B9" s="24">
        <v>0</v>
      </c>
      <c r="C9" s="6"/>
      <c r="D9" s="82">
        <f>IF((A5+A9+A13)&lt;100,(A9*1.399),IF(AND((A5+A9+A13)&gt;99,(A5+A9+A13)&lt;500),(A9*TRUNC(1.278+(500-SUM(A5+A9+A13))*0.0003,3)),IF(AND((A5+A9+A13)&gt;499,(A5+A9+A13)&lt;600),(A9*TRUNC(1.158+(600-(A5+A9+A13))*0.0012,3)),IF((A5+A9+A13)&gt;599,(A9*1.158),0))))</f>
        <v>0</v>
      </c>
      <c r="E9" s="83">
        <f>IF(E5&gt;0,(E5/B5)*B9,0)</f>
        <v>0</v>
      </c>
      <c r="F9" s="84">
        <f>SUM(E20:E32)</f>
        <v>0</v>
      </c>
      <c r="G9" s="6"/>
      <c r="H9" s="6"/>
      <c r="I9" s="6"/>
      <c r="J9" s="6"/>
      <c r="K9" s="6"/>
    </row>
    <row r="10" spans="1:11" ht="15.75" thickBot="1">
      <c r="A10" s="6"/>
      <c r="B10" s="6"/>
      <c r="C10" s="6"/>
      <c r="D10" s="6"/>
      <c r="E10" s="6"/>
      <c r="F10" s="6"/>
      <c r="G10" s="6"/>
      <c r="H10" s="76" t="s">
        <v>19</v>
      </c>
      <c r="I10" s="6"/>
      <c r="J10" s="77" t="s">
        <v>25</v>
      </c>
      <c r="K10" s="6"/>
    </row>
    <row r="11" spans="1:11" ht="16.5" thickBot="1" thickTop="1">
      <c r="A11" s="124" t="s">
        <v>16</v>
      </c>
      <c r="B11" s="124"/>
      <c r="C11" s="6"/>
      <c r="D11" s="118" t="s">
        <v>16</v>
      </c>
      <c r="E11" s="119"/>
      <c r="F11" s="120"/>
      <c r="G11" s="6"/>
      <c r="H11" s="66">
        <f>H5+H8</f>
        <v>0</v>
      </c>
      <c r="I11" s="6"/>
      <c r="J11" s="67">
        <f>J8+H11</f>
        <v>0</v>
      </c>
      <c r="K11" s="6"/>
    </row>
    <row r="12" spans="1:11" ht="16.5" thickBot="1" thickTop="1">
      <c r="A12" s="52" t="s">
        <v>22</v>
      </c>
      <c r="B12" s="52" t="s">
        <v>23</v>
      </c>
      <c r="C12" s="6"/>
      <c r="D12" s="52" t="s">
        <v>12</v>
      </c>
      <c r="E12" s="52" t="s">
        <v>13</v>
      </c>
      <c r="F12" s="52" t="s">
        <v>14</v>
      </c>
      <c r="G12" s="6"/>
      <c r="H12" s="6"/>
      <c r="I12" s="6"/>
      <c r="J12" s="6"/>
      <c r="K12" s="6"/>
    </row>
    <row r="13" spans="1:11" ht="15.75" thickBot="1">
      <c r="A13" s="23">
        <v>0</v>
      </c>
      <c r="B13" s="24">
        <v>0</v>
      </c>
      <c r="C13" s="6"/>
      <c r="D13" s="82">
        <f>IF((A5+A9+A13)&lt;100,(A13*1.399),IF(AND((A5+A9+A13)&gt;99,(A5+A9+A13)&lt;500),(A13*TRUNC(1.278+(500-SUM(A5+A9+A13))*0.0003,3)),IF(AND((A5+A9+A13)&gt;499,(A5+A9+A13)&lt;600),(A13*TRUNC(1.158+(600-(A5+A9+A13))*0.0012,3)),IF((A5+A9+A13)&gt;599,(A13*1.158),0))))</f>
        <v>0</v>
      </c>
      <c r="E13" s="83">
        <f>IF(E5&gt;0,(E5/B5)*B13,0)</f>
        <v>0</v>
      </c>
      <c r="F13" s="84">
        <f>SUM(G20:G32)</f>
        <v>0</v>
      </c>
      <c r="G13" s="6"/>
      <c r="H13" s="6"/>
      <c r="I13" s="6"/>
      <c r="J13" s="65"/>
      <c r="K13" s="6"/>
    </row>
    <row r="14" spans="1:11" ht="15">
      <c r="A14" s="6"/>
      <c r="B14" s="6"/>
      <c r="C14" s="6"/>
      <c r="D14" s="6"/>
      <c r="E14" s="6"/>
      <c r="F14" s="6"/>
      <c r="G14" s="6"/>
      <c r="H14" s="6"/>
      <c r="I14" s="6"/>
      <c r="J14" s="6"/>
      <c r="K14" s="6"/>
    </row>
    <row r="15" spans="1:11" ht="15">
      <c r="A15" s="6"/>
      <c r="B15" s="6"/>
      <c r="C15" s="6"/>
      <c r="D15" s="6"/>
      <c r="E15" s="6"/>
      <c r="F15" s="6"/>
      <c r="G15" s="6"/>
      <c r="H15" s="6"/>
      <c r="I15" s="6"/>
      <c r="J15" s="6"/>
      <c r="K15" s="6"/>
    </row>
    <row r="16" spans="1:11" ht="15">
      <c r="A16" s="6"/>
      <c r="B16" s="6"/>
      <c r="C16" s="6"/>
      <c r="D16" s="6"/>
      <c r="E16" s="6"/>
      <c r="F16" s="6"/>
      <c r="G16" s="6"/>
      <c r="H16" s="6"/>
      <c r="I16" s="6"/>
      <c r="J16" s="6"/>
      <c r="K16" s="6"/>
    </row>
    <row r="17" spans="1:11" ht="15.75" thickBot="1">
      <c r="A17" s="6"/>
      <c r="B17" s="6"/>
      <c r="C17" s="6"/>
      <c r="D17" s="6"/>
      <c r="E17" s="6"/>
      <c r="F17" s="6"/>
      <c r="G17" s="6"/>
      <c r="H17" s="6"/>
      <c r="I17" s="6"/>
      <c r="J17" s="6"/>
      <c r="K17" s="6"/>
    </row>
    <row r="18" spans="1:11" ht="15.75" thickBot="1">
      <c r="A18" s="6"/>
      <c r="B18" s="125" t="s">
        <v>85</v>
      </c>
      <c r="C18" s="126"/>
      <c r="D18" s="127" t="s">
        <v>15</v>
      </c>
      <c r="E18" s="128"/>
      <c r="F18" s="129" t="s">
        <v>16</v>
      </c>
      <c r="G18" s="130"/>
      <c r="H18" s="6"/>
      <c r="I18" s="6"/>
      <c r="J18" s="6"/>
      <c r="K18" s="6"/>
    </row>
    <row r="19" spans="1:31" ht="15.75" thickBot="1">
      <c r="A19" s="6"/>
      <c r="B19" s="47" t="s">
        <v>21</v>
      </c>
      <c r="C19" s="39" t="s">
        <v>39</v>
      </c>
      <c r="D19" s="46" t="s">
        <v>21</v>
      </c>
      <c r="E19" s="40" t="s">
        <v>39</v>
      </c>
      <c r="F19" s="45" t="s">
        <v>21</v>
      </c>
      <c r="G19" s="44" t="s">
        <v>39</v>
      </c>
      <c r="H19" s="6"/>
      <c r="I19" s="6"/>
      <c r="J19" s="6"/>
      <c r="K19" s="6"/>
      <c r="AD19"/>
      <c r="AE19"/>
    </row>
    <row r="20" spans="1:31" ht="15">
      <c r="A20" s="85" t="s">
        <v>40</v>
      </c>
      <c r="B20" s="34">
        <v>0</v>
      </c>
      <c r="C20" s="48">
        <f>B20*0.04</f>
        <v>0</v>
      </c>
      <c r="D20" s="34">
        <v>0</v>
      </c>
      <c r="E20" s="48">
        <f>D20*0.04</f>
        <v>0</v>
      </c>
      <c r="F20" s="34">
        <v>0</v>
      </c>
      <c r="G20" s="48">
        <f>F20*0.04</f>
        <v>0</v>
      </c>
      <c r="H20" s="121" t="s">
        <v>95</v>
      </c>
      <c r="I20" s="6"/>
      <c r="J20" s="6"/>
      <c r="K20" s="6"/>
      <c r="AD20"/>
      <c r="AE20"/>
    </row>
    <row r="21" spans="1:31" ht="15.75" thickBot="1">
      <c r="A21" s="86" t="s">
        <v>41</v>
      </c>
      <c r="B21" s="36">
        <v>0</v>
      </c>
      <c r="C21" s="49">
        <f>B21*0.06</f>
        <v>0</v>
      </c>
      <c r="D21" s="36">
        <v>0</v>
      </c>
      <c r="E21" s="49">
        <f>D21*0.06</f>
        <v>0</v>
      </c>
      <c r="F21" s="36">
        <v>0</v>
      </c>
      <c r="G21" s="49">
        <f>F21*0.06</f>
        <v>0</v>
      </c>
      <c r="H21" s="122"/>
      <c r="I21" s="6"/>
      <c r="J21" s="6"/>
      <c r="K21" s="6"/>
      <c r="AD21"/>
      <c r="AE21"/>
    </row>
    <row r="22" spans="1:31" ht="15.75" thickBot="1">
      <c r="A22" s="87" t="s">
        <v>42</v>
      </c>
      <c r="B22" s="38">
        <v>0</v>
      </c>
      <c r="C22" s="50">
        <f>B22*0.115</f>
        <v>0</v>
      </c>
      <c r="D22" s="38">
        <v>0</v>
      </c>
      <c r="E22" s="50">
        <f>D22*0.115</f>
        <v>0</v>
      </c>
      <c r="F22" s="38">
        <v>0</v>
      </c>
      <c r="G22" s="50">
        <f>F22*0.115</f>
        <v>0</v>
      </c>
      <c r="H22" s="92" t="s">
        <v>96</v>
      </c>
      <c r="I22" s="6"/>
      <c r="J22" s="6"/>
      <c r="K22" s="6"/>
      <c r="AD22"/>
      <c r="AE22"/>
    </row>
    <row r="23" spans="1:31" ht="15">
      <c r="A23" s="88" t="s">
        <v>43</v>
      </c>
      <c r="B23" s="34">
        <v>0</v>
      </c>
      <c r="C23" s="48">
        <f>B23*4.771</f>
        <v>0</v>
      </c>
      <c r="D23" s="34">
        <v>0</v>
      </c>
      <c r="E23" s="48">
        <f>D23*4.771</f>
        <v>0</v>
      </c>
      <c r="F23" s="34">
        <v>0</v>
      </c>
      <c r="G23" s="48">
        <f>F23*4.771</f>
        <v>0</v>
      </c>
      <c r="H23" s="111" t="s">
        <v>97</v>
      </c>
      <c r="I23" s="6"/>
      <c r="J23" s="6"/>
      <c r="K23" s="6"/>
      <c r="AD23"/>
      <c r="AE23"/>
    </row>
    <row r="24" spans="1:31" ht="15">
      <c r="A24" s="89" t="s">
        <v>44</v>
      </c>
      <c r="B24" s="35">
        <v>0</v>
      </c>
      <c r="C24" s="51">
        <f>B24*6.024</f>
        <v>0</v>
      </c>
      <c r="D24" s="35">
        <v>0</v>
      </c>
      <c r="E24" s="51">
        <f>D24*6.024</f>
        <v>0</v>
      </c>
      <c r="F24" s="35">
        <v>0</v>
      </c>
      <c r="G24" s="51">
        <f>F24*6.024</f>
        <v>0</v>
      </c>
      <c r="H24" s="112"/>
      <c r="I24" s="6"/>
      <c r="J24" s="6"/>
      <c r="K24" s="6"/>
      <c r="AD24"/>
      <c r="AE24"/>
    </row>
    <row r="25" spans="1:31" ht="15">
      <c r="A25" s="89" t="s">
        <v>45</v>
      </c>
      <c r="B25" s="35">
        <v>0</v>
      </c>
      <c r="C25" s="51">
        <f>B25*5.833</f>
        <v>0</v>
      </c>
      <c r="D25" s="35">
        <v>0</v>
      </c>
      <c r="E25" s="51">
        <f>D25*5.833</f>
        <v>0</v>
      </c>
      <c r="F25" s="35">
        <v>0</v>
      </c>
      <c r="G25" s="51">
        <f>F25*5.833</f>
        <v>0</v>
      </c>
      <c r="H25" s="112"/>
      <c r="I25" s="6"/>
      <c r="J25" s="6"/>
      <c r="K25" s="6"/>
      <c r="AD25"/>
      <c r="AE25"/>
    </row>
    <row r="26" spans="1:31" ht="15">
      <c r="A26" s="90" t="s">
        <v>46</v>
      </c>
      <c r="B26" s="35">
        <v>0</v>
      </c>
      <c r="C26" s="51">
        <f>B26*7.947</f>
        <v>0</v>
      </c>
      <c r="D26" s="35">
        <v>0</v>
      </c>
      <c r="E26" s="51">
        <f>D26*7.947</f>
        <v>0</v>
      </c>
      <c r="F26" s="35">
        <v>0</v>
      </c>
      <c r="G26" s="51">
        <f>F26*7.947</f>
        <v>0</v>
      </c>
      <c r="H26" s="112"/>
      <c r="I26" s="6"/>
      <c r="J26" s="6"/>
      <c r="K26" s="6"/>
      <c r="AD26"/>
      <c r="AE26"/>
    </row>
    <row r="27" spans="1:31" ht="15">
      <c r="A27" s="90" t="s">
        <v>47</v>
      </c>
      <c r="B27" s="35">
        <v>0</v>
      </c>
      <c r="C27" s="51">
        <f>B27*3.158</f>
        <v>0</v>
      </c>
      <c r="D27" s="35">
        <v>0</v>
      </c>
      <c r="E27" s="51">
        <f>D27*3.158</f>
        <v>0</v>
      </c>
      <c r="F27" s="35">
        <v>0</v>
      </c>
      <c r="G27" s="51">
        <f>F27*3.158</f>
        <v>0</v>
      </c>
      <c r="H27" s="112"/>
      <c r="I27" s="6"/>
      <c r="J27" s="6"/>
      <c r="K27" s="6"/>
      <c r="AD27"/>
      <c r="AE27"/>
    </row>
    <row r="28" spans="1:31" ht="15">
      <c r="A28" s="90" t="s">
        <v>48</v>
      </c>
      <c r="B28" s="35">
        <v>0</v>
      </c>
      <c r="C28" s="51">
        <f>B28*6.773</f>
        <v>0</v>
      </c>
      <c r="D28" s="35">
        <v>0</v>
      </c>
      <c r="E28" s="51">
        <f>D28*6.773</f>
        <v>0</v>
      </c>
      <c r="F28" s="35">
        <v>0</v>
      </c>
      <c r="G28" s="51">
        <f>F28*6.773</f>
        <v>0</v>
      </c>
      <c r="H28" s="112"/>
      <c r="I28" s="6"/>
      <c r="J28" s="6"/>
      <c r="K28" s="6"/>
      <c r="AD28"/>
      <c r="AE28"/>
    </row>
    <row r="29" spans="1:31" ht="15">
      <c r="A29" s="89" t="s">
        <v>49</v>
      </c>
      <c r="B29" s="35">
        <v>0</v>
      </c>
      <c r="C29" s="51">
        <f>B29*0.003</f>
        <v>0</v>
      </c>
      <c r="D29" s="35">
        <v>0</v>
      </c>
      <c r="E29" s="51">
        <f>D29*0.003</f>
        <v>0</v>
      </c>
      <c r="F29" s="35">
        <v>0</v>
      </c>
      <c r="G29" s="51">
        <f>F29*0.003</f>
        <v>0</v>
      </c>
      <c r="H29" s="112"/>
      <c r="I29" s="6"/>
      <c r="J29" s="6"/>
      <c r="K29" s="6"/>
      <c r="AD29"/>
      <c r="AE29"/>
    </row>
    <row r="30" spans="1:31" ht="15">
      <c r="A30" s="90" t="s">
        <v>50</v>
      </c>
      <c r="B30" s="35">
        <v>0</v>
      </c>
      <c r="C30" s="51">
        <f>B30*4.822</f>
        <v>0</v>
      </c>
      <c r="D30" s="35">
        <v>0</v>
      </c>
      <c r="E30" s="51">
        <f>D30*4.822</f>
        <v>0</v>
      </c>
      <c r="F30" s="35">
        <v>0</v>
      </c>
      <c r="G30" s="51">
        <f>F30*4.822</f>
        <v>0</v>
      </c>
      <c r="H30" s="112"/>
      <c r="I30" s="6"/>
      <c r="J30" s="6"/>
      <c r="K30" s="6"/>
      <c r="AD30"/>
      <c r="AE30"/>
    </row>
    <row r="31" spans="1:31" ht="15">
      <c r="A31" s="90" t="s">
        <v>51</v>
      </c>
      <c r="B31" s="35">
        <v>0</v>
      </c>
      <c r="C31" s="51">
        <f>B31*4.421</f>
        <v>0</v>
      </c>
      <c r="D31" s="35">
        <v>0</v>
      </c>
      <c r="E31" s="51">
        <f>D31*4.421</f>
        <v>0</v>
      </c>
      <c r="F31" s="35">
        <v>0</v>
      </c>
      <c r="G31" s="51">
        <f>F31*4.421</f>
        <v>0</v>
      </c>
      <c r="H31" s="112"/>
      <c r="I31" s="6"/>
      <c r="J31" s="6"/>
      <c r="K31" s="6"/>
      <c r="AD31"/>
      <c r="AE31"/>
    </row>
    <row r="32" spans="1:31" ht="15.75" thickBot="1">
      <c r="A32" s="91" t="s">
        <v>52</v>
      </c>
      <c r="B32" s="36">
        <v>0</v>
      </c>
      <c r="C32" s="49">
        <f>B32*4.806</f>
        <v>0</v>
      </c>
      <c r="D32" s="36">
        <v>0</v>
      </c>
      <c r="E32" s="49">
        <f>D32*4.806</f>
        <v>0</v>
      </c>
      <c r="F32" s="36">
        <v>0</v>
      </c>
      <c r="G32" s="49">
        <f>F32*4.806</f>
        <v>0</v>
      </c>
      <c r="H32" s="113"/>
      <c r="I32" s="6"/>
      <c r="J32" s="6"/>
      <c r="K32" s="6"/>
      <c r="AD32"/>
      <c r="AE32"/>
    </row>
    <row r="33" spans="1:11" ht="15">
      <c r="A33" s="6"/>
      <c r="B33" s="6"/>
      <c r="C33" s="6"/>
      <c r="D33" s="6"/>
      <c r="E33" s="6"/>
      <c r="F33" s="6"/>
      <c r="G33" s="6"/>
      <c r="H33" s="6"/>
      <c r="I33" s="6"/>
      <c r="J33" s="6"/>
      <c r="K33" s="6"/>
    </row>
    <row r="34" s="6" customFormat="1" ht="15"/>
    <row r="35" s="6" customFormat="1" ht="15"/>
    <row r="36" s="6" customFormat="1" ht="15"/>
    <row r="37" s="6" customFormat="1" ht="15"/>
    <row r="38" s="6" customFormat="1" ht="15"/>
    <row r="39" s="6" customFormat="1" ht="15"/>
    <row r="40" s="6" customFormat="1" ht="15"/>
    <row r="41" s="6" customFormat="1" ht="15"/>
    <row r="42" s="6" customFormat="1" ht="15"/>
    <row r="43" s="6" customFormat="1" ht="15"/>
    <row r="44" s="6" customFormat="1" ht="15"/>
    <row r="45" s="6" customFormat="1" ht="15"/>
    <row r="46" s="6" customFormat="1" ht="15"/>
    <row r="47" s="6" customFormat="1" ht="15"/>
    <row r="48" s="6" customFormat="1" ht="15"/>
    <row r="49" s="6" customFormat="1" ht="15"/>
    <row r="50" s="6" customFormat="1" ht="15"/>
    <row r="51" s="6" customFormat="1" ht="15"/>
    <row r="52" s="6" customFormat="1" ht="15"/>
    <row r="53" s="6" customFormat="1" ht="15"/>
    <row r="54" s="6" customFormat="1" ht="15"/>
    <row r="55" s="6" customFormat="1" ht="15"/>
    <row r="56" s="6" customFormat="1" ht="15"/>
    <row r="57" s="6" customFormat="1" ht="15"/>
    <row r="58" s="6" customFormat="1" ht="15"/>
    <row r="59" s="6" customFormat="1" ht="15"/>
    <row r="60" s="6" customFormat="1" ht="15"/>
    <row r="61" s="6" customFormat="1" ht="15"/>
    <row r="62" s="6" customFormat="1" ht="15"/>
    <row r="63" s="6" customFormat="1" ht="15"/>
    <row r="64" s="6" customFormat="1" ht="15"/>
    <row r="65" s="6" customFormat="1" ht="15"/>
    <row r="66" s="6" customFormat="1" ht="15"/>
    <row r="67" s="6" customFormat="1" ht="15"/>
    <row r="68" s="6" customFormat="1" ht="15"/>
    <row r="69" s="6" customFormat="1" ht="15"/>
    <row r="70" s="6" customFormat="1" ht="15"/>
    <row r="71" s="6" customFormat="1" ht="15"/>
    <row r="72" s="6" customFormat="1" ht="15"/>
    <row r="73" s="6" customFormat="1" ht="15"/>
    <row r="74" s="6" customFormat="1" ht="15"/>
    <row r="75" s="6" customFormat="1" ht="15"/>
    <row r="76" s="6" customFormat="1" ht="15"/>
    <row r="77" s="6" customFormat="1" ht="15"/>
    <row r="78" s="6" customFormat="1" ht="15"/>
    <row r="79" s="6" customFormat="1" ht="15"/>
    <row r="80" s="6" customFormat="1" ht="15"/>
    <row r="81" s="6" customFormat="1" ht="15"/>
    <row r="82" s="6" customFormat="1" ht="15"/>
    <row r="83" s="6" customFormat="1" ht="15"/>
    <row r="84" s="6" customFormat="1" ht="15"/>
    <row r="85" s="6" customFormat="1" ht="15"/>
    <row r="86" s="6" customFormat="1" ht="15"/>
    <row r="87" s="6" customFormat="1" ht="15"/>
    <row r="88" s="6" customFormat="1" ht="15"/>
    <row r="89" s="6" customFormat="1" ht="15"/>
    <row r="90" s="6" customFormat="1" ht="15"/>
    <row r="91" s="6" customFormat="1" ht="15"/>
    <row r="92" s="6" customFormat="1" ht="15"/>
    <row r="93" s="6" customFormat="1" ht="15"/>
    <row r="94" s="6" customFormat="1" ht="15"/>
    <row r="95" s="6" customFormat="1" ht="15"/>
    <row r="96" s="6" customFormat="1" ht="15"/>
    <row r="97" s="6" customFormat="1" ht="15"/>
    <row r="98" s="6" customFormat="1" ht="15"/>
    <row r="99" s="6" customFormat="1" ht="15"/>
  </sheetData>
  <sheetProtection/>
  <mergeCells count="14">
    <mergeCell ref="H23:H32"/>
    <mergeCell ref="A11:B11"/>
    <mergeCell ref="D11:F11"/>
    <mergeCell ref="B18:C18"/>
    <mergeCell ref="D18:E18"/>
    <mergeCell ref="F18:G18"/>
    <mergeCell ref="H20:H21"/>
    <mergeCell ref="A2:B2"/>
    <mergeCell ref="D2:F2"/>
    <mergeCell ref="J2:K2"/>
    <mergeCell ref="A3:B3"/>
    <mergeCell ref="D3:F3"/>
    <mergeCell ref="A7:B7"/>
    <mergeCell ref="D7:F7"/>
  </mergeCells>
  <conditionalFormatting sqref="C20:C32">
    <cfRule type="cellIs" priority="3" dxfId="36" operator="greaterThan" stopIfTrue="1">
      <formula>0.00001</formula>
    </cfRule>
  </conditionalFormatting>
  <conditionalFormatting sqref="E20:E32">
    <cfRule type="cellIs" priority="2" dxfId="36" operator="greaterThan" stopIfTrue="1">
      <formula>0.00001</formula>
    </cfRule>
  </conditionalFormatting>
  <conditionalFormatting sqref="G20:G32">
    <cfRule type="cellIs" priority="1" dxfId="36" operator="greaterThan" stopIfTrue="1">
      <formula>0.00001</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E33"/>
  <sheetViews>
    <sheetView showGridLines="0" zoomScalePageLayoutView="0" workbookViewId="0" topLeftCell="A1">
      <selection activeCell="K5" sqref="K5"/>
    </sheetView>
  </sheetViews>
  <sheetFormatPr defaultColWidth="9.140625" defaultRowHeight="15"/>
  <cols>
    <col min="1" max="1" width="19.8515625" style="0" bestFit="1" customWidth="1"/>
    <col min="2" max="2" width="18.57421875" style="0" customWidth="1"/>
    <col min="3" max="3" width="17.00390625" style="0" customWidth="1"/>
    <col min="4" max="4" width="19.421875" style="0" customWidth="1"/>
    <col min="5" max="5" width="18.28125" style="0" customWidth="1"/>
    <col min="6" max="6" width="17.28125" style="0" customWidth="1"/>
    <col min="7" max="7" width="19.421875" style="0" customWidth="1"/>
    <col min="8" max="8" width="26.8515625" style="0" bestFit="1" customWidth="1"/>
    <col min="9" max="9" width="8.140625" style="0" customWidth="1"/>
    <col min="10" max="10" width="23.00390625" style="0" bestFit="1" customWidth="1"/>
    <col min="11" max="11" width="18.57421875" style="0" bestFit="1" customWidth="1"/>
    <col min="12" max="31" width="9.140625" style="6" customWidth="1"/>
  </cols>
  <sheetData>
    <row r="1" spans="1:11" ht="15">
      <c r="A1" s="6"/>
      <c r="B1" s="6"/>
      <c r="C1" s="6"/>
      <c r="D1" s="6"/>
      <c r="E1" s="6"/>
      <c r="F1" s="6"/>
      <c r="G1" s="6"/>
      <c r="H1" s="6"/>
      <c r="I1" s="6"/>
      <c r="J1" s="6"/>
      <c r="K1" s="6"/>
    </row>
    <row r="2" spans="1:11" ht="15">
      <c r="A2" s="115" t="s">
        <v>98</v>
      </c>
      <c r="B2" s="115"/>
      <c r="C2" s="6"/>
      <c r="D2" s="115" t="s">
        <v>98</v>
      </c>
      <c r="E2" s="115"/>
      <c r="F2" s="115"/>
      <c r="G2" s="6"/>
      <c r="H2" s="64" t="s">
        <v>99</v>
      </c>
      <c r="I2" s="6"/>
      <c r="J2" s="114" t="s">
        <v>20</v>
      </c>
      <c r="K2" s="114"/>
    </row>
    <row r="3" spans="1:11" ht="15">
      <c r="A3" s="116" t="s">
        <v>11</v>
      </c>
      <c r="B3" s="116"/>
      <c r="C3" s="6"/>
      <c r="D3" s="116" t="s">
        <v>86</v>
      </c>
      <c r="E3" s="116"/>
      <c r="F3" s="116"/>
      <c r="G3" s="6"/>
      <c r="H3" s="78" t="s">
        <v>17</v>
      </c>
      <c r="I3" s="75"/>
      <c r="J3" s="79" t="s">
        <v>22</v>
      </c>
      <c r="K3" s="80" t="s">
        <v>23</v>
      </c>
    </row>
    <row r="4" spans="1:11" ht="15.75" thickBot="1">
      <c r="A4" s="22" t="s">
        <v>22</v>
      </c>
      <c r="B4" s="22" t="s">
        <v>23</v>
      </c>
      <c r="C4" s="6"/>
      <c r="D4" s="22" t="s">
        <v>12</v>
      </c>
      <c r="E4" s="22" t="s">
        <v>13</v>
      </c>
      <c r="F4" s="22" t="s">
        <v>14</v>
      </c>
      <c r="G4" s="6"/>
      <c r="H4" s="29">
        <f>SUM(D5:F5)+(SUM(D9:F9)*0.95)+(SUM(D13:F13)*(0.85))</f>
        <v>0</v>
      </c>
      <c r="I4" s="6"/>
      <c r="J4" s="41">
        <f>SUM(A5+A9+A13)</f>
        <v>0</v>
      </c>
      <c r="K4" s="107">
        <f>SUM(B5+B9+B13)</f>
        <v>0</v>
      </c>
    </row>
    <row r="5" spans="1:11" ht="15.75" thickBot="1">
      <c r="A5" s="23">
        <v>0</v>
      </c>
      <c r="B5" s="24">
        <v>0</v>
      </c>
      <c r="C5" s="6"/>
      <c r="D5" s="82">
        <f>IF((A5+A9+A13)&lt;100,(A5*1.399),IF(AND((A5+A9+A13)&gt;99,(A5+A9+A13)&lt;500),(A5*TRUNC(1.278+(500-SUM(A5+A9+A13))*0.0003,3)),IF(AND((A5+A9+A13)&gt;499,(A5+A9+A13)&lt;600),(A5*TRUNC(1.158+(600-(A5+A9+A13))*0.0012,3)),IF((A5+A9+A13)&gt;599,(A5*1.158),0))))</f>
        <v>0</v>
      </c>
      <c r="E5" s="83">
        <f>IF((B5+B9+B13)&lt;100,(B5*1.559),IF(AND((B5+B9+B13)&gt;99,(B5+B9+B13)&lt;500),(B5*TRUNC(1.398+(500-SUM(B5+B9+B13))*0.0004,3)),IF(AND((B5+B9+B13)&gt;499,(B5+B9+B13)&lt;600),(B5*TRUNC(1.268+(600-(B5+B9+B13))*0.0013,3)),IF((B5+B9+B13)&gt;599,(B5*1.268),0))))</f>
        <v>0</v>
      </c>
      <c r="F5" s="84">
        <f>SUM(C20:C32)</f>
        <v>0</v>
      </c>
      <c r="G5" s="6"/>
      <c r="H5" s="28">
        <f>H4*4150.43</f>
        <v>0</v>
      </c>
      <c r="I5" s="6"/>
      <c r="J5" s="42">
        <f>J4*1843.14</f>
        <v>0</v>
      </c>
      <c r="K5" s="42">
        <f>K4*2148.15</f>
        <v>0</v>
      </c>
    </row>
    <row r="6" spans="1:11" ht="15">
      <c r="A6" s="6"/>
      <c r="B6" s="6"/>
      <c r="C6" s="6"/>
      <c r="D6" s="6"/>
      <c r="E6" s="6"/>
      <c r="F6" s="6"/>
      <c r="G6" s="6"/>
      <c r="H6" s="6"/>
      <c r="I6" s="6"/>
      <c r="J6" s="6"/>
      <c r="K6" s="6"/>
    </row>
    <row r="7" spans="1:11" ht="15.75" thickBot="1">
      <c r="A7" s="123" t="s">
        <v>15</v>
      </c>
      <c r="B7" s="123"/>
      <c r="C7" s="6"/>
      <c r="D7" s="117" t="s">
        <v>15</v>
      </c>
      <c r="E7" s="117"/>
      <c r="F7" s="117"/>
      <c r="G7" s="6"/>
      <c r="H7" s="81" t="s">
        <v>18</v>
      </c>
      <c r="I7" s="6"/>
      <c r="J7" s="76" t="s">
        <v>24</v>
      </c>
      <c r="K7" s="6"/>
    </row>
    <row r="8" spans="1:11" ht="15.75" thickBot="1">
      <c r="A8" s="21" t="s">
        <v>22</v>
      </c>
      <c r="B8" s="21" t="s">
        <v>23</v>
      </c>
      <c r="C8" s="6"/>
      <c r="D8" s="20" t="s">
        <v>12</v>
      </c>
      <c r="E8" s="20" t="s">
        <v>13</v>
      </c>
      <c r="F8" s="20" t="s">
        <v>14</v>
      </c>
      <c r="G8" s="6"/>
      <c r="H8" s="43">
        <v>0</v>
      </c>
      <c r="I8" s="6"/>
      <c r="J8" s="66">
        <f>J5+K5</f>
        <v>0</v>
      </c>
      <c r="K8" s="6"/>
    </row>
    <row r="9" spans="1:11" ht="15.75" thickBot="1">
      <c r="A9" s="23">
        <v>0</v>
      </c>
      <c r="B9" s="24">
        <v>0</v>
      </c>
      <c r="C9" s="6"/>
      <c r="D9" s="82">
        <f>IF((A5+A9+A13)&lt;100,(A9*1.399),IF(AND((A5+A9+A13)&gt;99,(A5+A9+A13)&lt;500),(A9*TRUNC(1.278+(500-SUM(A5+A9+A13))*0.0003,3)),IF(AND((A5+A9+A13)&gt;499,(A5+A9+A13)&lt;600),(A9*TRUNC(1.158+(600-(A5+A9+A13))*0.0012,3)),IF((A5+A9+A13)&gt;599,(A9*1.158),0))))</f>
        <v>0</v>
      </c>
      <c r="E9" s="83">
        <f>IF(E5&gt;0,(E5/B5)*B9,0)</f>
        <v>0</v>
      </c>
      <c r="F9" s="84">
        <f>SUM(E20:E32)</f>
        <v>0</v>
      </c>
      <c r="G9" s="6"/>
      <c r="H9" s="6"/>
      <c r="I9" s="6"/>
      <c r="J9" s="6"/>
      <c r="K9" s="6"/>
    </row>
    <row r="10" spans="1:11" ht="15.75" thickBot="1">
      <c r="A10" s="6"/>
      <c r="B10" s="6"/>
      <c r="C10" s="6"/>
      <c r="D10" s="6"/>
      <c r="E10" s="6"/>
      <c r="F10" s="6"/>
      <c r="G10" s="6"/>
      <c r="H10" s="76" t="s">
        <v>19</v>
      </c>
      <c r="I10" s="6"/>
      <c r="J10" s="77" t="s">
        <v>25</v>
      </c>
      <c r="K10" s="6"/>
    </row>
    <row r="11" spans="1:11" ht="16.5" thickBot="1" thickTop="1">
      <c r="A11" s="124" t="s">
        <v>16</v>
      </c>
      <c r="B11" s="124"/>
      <c r="C11" s="6"/>
      <c r="D11" s="118" t="s">
        <v>16</v>
      </c>
      <c r="E11" s="119"/>
      <c r="F11" s="120"/>
      <c r="G11" s="6"/>
      <c r="H11" s="66">
        <f>H5+H8</f>
        <v>0</v>
      </c>
      <c r="I11" s="6"/>
      <c r="J11" s="67">
        <f>J8+H11</f>
        <v>0</v>
      </c>
      <c r="K11" s="6"/>
    </row>
    <row r="12" spans="1:11" ht="16.5" thickBot="1" thickTop="1">
      <c r="A12" s="52" t="s">
        <v>22</v>
      </c>
      <c r="B12" s="52" t="s">
        <v>23</v>
      </c>
      <c r="C12" s="6"/>
      <c r="D12" s="52" t="s">
        <v>12</v>
      </c>
      <c r="E12" s="52" t="s">
        <v>13</v>
      </c>
      <c r="F12" s="52" t="s">
        <v>14</v>
      </c>
      <c r="G12" s="6"/>
      <c r="H12" s="6"/>
      <c r="I12" s="6"/>
      <c r="J12" s="6"/>
      <c r="K12" s="6"/>
    </row>
    <row r="13" spans="1:11" ht="15.75" thickBot="1">
      <c r="A13" s="23">
        <v>0</v>
      </c>
      <c r="B13" s="24">
        <v>0</v>
      </c>
      <c r="C13" s="6"/>
      <c r="D13" s="82">
        <f>IF((A5+A9+A13)&lt;100,(A13*1.399),IF(AND((A5+A9+A13)&gt;99,(A5+A9+A13)&lt;500),(A13*TRUNC(1.278+(500-SUM(A5+A9+A13))*0.0003,3)),IF(AND((A5+A9+A13)&gt;499,(A5+A9+A13)&lt;600),(A13*TRUNC(1.158+(600-(A5+A9+A13))*0.0012,3)),IF((A5+A9+A13)&gt;599,(A13*1.158),0))))</f>
        <v>0</v>
      </c>
      <c r="E13" s="83">
        <f>IF(E5&gt;0,(E5/B5)*B13,0)</f>
        <v>0</v>
      </c>
      <c r="F13" s="84">
        <f>SUM(G20:G32)</f>
        <v>0</v>
      </c>
      <c r="G13" s="6"/>
      <c r="H13" s="6"/>
      <c r="I13" s="6"/>
      <c r="J13" s="65"/>
      <c r="K13" s="6"/>
    </row>
    <row r="14" spans="1:11" ht="15">
      <c r="A14" s="6"/>
      <c r="B14" s="6"/>
      <c r="C14" s="6"/>
      <c r="D14" s="6"/>
      <c r="E14" s="6"/>
      <c r="F14" s="6"/>
      <c r="G14" s="6"/>
      <c r="H14" s="6"/>
      <c r="I14" s="6"/>
      <c r="J14" s="6"/>
      <c r="K14" s="6"/>
    </row>
    <row r="15" spans="1:11" ht="15">
      <c r="A15" s="6"/>
      <c r="B15" s="6"/>
      <c r="C15" s="6"/>
      <c r="D15" s="6"/>
      <c r="E15" s="6"/>
      <c r="F15" s="6"/>
      <c r="G15" s="6"/>
      <c r="H15" s="6"/>
      <c r="I15" s="6"/>
      <c r="J15" s="6"/>
      <c r="K15" s="6"/>
    </row>
    <row r="16" spans="1:11" ht="15">
      <c r="A16" s="6"/>
      <c r="B16" s="6"/>
      <c r="C16" s="6"/>
      <c r="D16" s="6"/>
      <c r="E16" s="6"/>
      <c r="F16" s="6"/>
      <c r="G16" s="6"/>
      <c r="H16" s="6"/>
      <c r="I16" s="6"/>
      <c r="J16" s="6"/>
      <c r="K16" s="6"/>
    </row>
    <row r="17" spans="1:11" ht="15.75" thickBot="1">
      <c r="A17" s="6"/>
      <c r="B17" s="6"/>
      <c r="C17" s="6"/>
      <c r="D17" s="6"/>
      <c r="E17" s="6"/>
      <c r="F17" s="6"/>
      <c r="G17" s="6"/>
      <c r="H17" s="6"/>
      <c r="I17" s="6"/>
      <c r="J17" s="6"/>
      <c r="K17" s="6"/>
    </row>
    <row r="18" spans="1:11" ht="15.75" thickBot="1">
      <c r="A18" s="6"/>
      <c r="B18" s="125" t="s">
        <v>85</v>
      </c>
      <c r="C18" s="126"/>
      <c r="D18" s="127" t="s">
        <v>15</v>
      </c>
      <c r="E18" s="128"/>
      <c r="F18" s="129" t="s">
        <v>16</v>
      </c>
      <c r="G18" s="130"/>
      <c r="H18" s="6"/>
      <c r="I18" s="6"/>
      <c r="J18" s="6"/>
      <c r="K18" s="6"/>
    </row>
    <row r="19" spans="1:31" ht="15.75" thickBot="1">
      <c r="A19" s="6"/>
      <c r="B19" s="47" t="s">
        <v>21</v>
      </c>
      <c r="C19" s="39" t="s">
        <v>39</v>
      </c>
      <c r="D19" s="46" t="s">
        <v>21</v>
      </c>
      <c r="E19" s="40" t="s">
        <v>39</v>
      </c>
      <c r="F19" s="45" t="s">
        <v>21</v>
      </c>
      <c r="G19" s="44" t="s">
        <v>39</v>
      </c>
      <c r="H19" s="6"/>
      <c r="I19" s="6"/>
      <c r="J19" s="6"/>
      <c r="K19" s="6"/>
      <c r="AD19"/>
      <c r="AE19"/>
    </row>
    <row r="20" spans="1:31" ht="15">
      <c r="A20" s="85" t="s">
        <v>40</v>
      </c>
      <c r="B20" s="34">
        <v>0</v>
      </c>
      <c r="C20" s="48">
        <f>B20*0.04</f>
        <v>0</v>
      </c>
      <c r="D20" s="34">
        <v>0</v>
      </c>
      <c r="E20" s="48">
        <f>D20*0.04</f>
        <v>0</v>
      </c>
      <c r="F20" s="34">
        <v>0</v>
      </c>
      <c r="G20" s="48">
        <f>F20*0.04</f>
        <v>0</v>
      </c>
      <c r="H20" s="121" t="s">
        <v>95</v>
      </c>
      <c r="I20" s="6"/>
      <c r="J20" s="6"/>
      <c r="K20" s="6"/>
      <c r="AD20"/>
      <c r="AE20"/>
    </row>
    <row r="21" spans="1:31" ht="15.75" thickBot="1">
      <c r="A21" s="86" t="s">
        <v>41</v>
      </c>
      <c r="B21" s="36">
        <v>0</v>
      </c>
      <c r="C21" s="49">
        <f>B21*0.06</f>
        <v>0</v>
      </c>
      <c r="D21" s="36">
        <v>0</v>
      </c>
      <c r="E21" s="49">
        <f>D21*0.06</f>
        <v>0</v>
      </c>
      <c r="F21" s="36">
        <v>0</v>
      </c>
      <c r="G21" s="49">
        <f>F21*0.06</f>
        <v>0</v>
      </c>
      <c r="H21" s="122"/>
      <c r="I21" s="6"/>
      <c r="J21" s="6"/>
      <c r="K21" s="6"/>
      <c r="AD21"/>
      <c r="AE21"/>
    </row>
    <row r="22" spans="1:31" ht="15.75" thickBot="1">
      <c r="A22" s="87" t="s">
        <v>42</v>
      </c>
      <c r="B22" s="38">
        <v>0</v>
      </c>
      <c r="C22" s="50">
        <f>B22*0.115</f>
        <v>0</v>
      </c>
      <c r="D22" s="38">
        <v>0</v>
      </c>
      <c r="E22" s="50">
        <f>D22*0.115</f>
        <v>0</v>
      </c>
      <c r="F22" s="38">
        <v>0</v>
      </c>
      <c r="G22" s="50">
        <f>F22*0.115</f>
        <v>0</v>
      </c>
      <c r="H22" s="92" t="s">
        <v>96</v>
      </c>
      <c r="I22" s="6"/>
      <c r="J22" s="6"/>
      <c r="K22" s="6"/>
      <c r="AD22"/>
      <c r="AE22"/>
    </row>
    <row r="23" spans="1:31" ht="15">
      <c r="A23" s="88" t="s">
        <v>43</v>
      </c>
      <c r="B23" s="34">
        <v>0</v>
      </c>
      <c r="C23" s="48">
        <f>B23*4.771</f>
        <v>0</v>
      </c>
      <c r="D23" s="34">
        <v>0</v>
      </c>
      <c r="E23" s="48">
        <f>D23*4.771</f>
        <v>0</v>
      </c>
      <c r="F23" s="34">
        <v>0</v>
      </c>
      <c r="G23" s="48">
        <f>F23*4.771</f>
        <v>0</v>
      </c>
      <c r="H23" s="111" t="s">
        <v>97</v>
      </c>
      <c r="I23" s="6"/>
      <c r="J23" s="6"/>
      <c r="K23" s="6"/>
      <c r="AD23"/>
      <c r="AE23"/>
    </row>
    <row r="24" spans="1:31" ht="15">
      <c r="A24" s="89" t="s">
        <v>44</v>
      </c>
      <c r="B24" s="35">
        <v>0</v>
      </c>
      <c r="C24" s="51">
        <f>B24*6.024</f>
        <v>0</v>
      </c>
      <c r="D24" s="35">
        <v>0</v>
      </c>
      <c r="E24" s="51">
        <f>D24*6.024</f>
        <v>0</v>
      </c>
      <c r="F24" s="35">
        <v>0</v>
      </c>
      <c r="G24" s="51">
        <f>F24*6.024</f>
        <v>0</v>
      </c>
      <c r="H24" s="112"/>
      <c r="I24" s="6"/>
      <c r="J24" s="6"/>
      <c r="K24" s="6"/>
      <c r="AD24"/>
      <c r="AE24"/>
    </row>
    <row r="25" spans="1:31" ht="15">
      <c r="A25" s="89" t="s">
        <v>45</v>
      </c>
      <c r="B25" s="35">
        <v>0</v>
      </c>
      <c r="C25" s="51">
        <f>B25*5.833</f>
        <v>0</v>
      </c>
      <c r="D25" s="35">
        <v>0</v>
      </c>
      <c r="E25" s="51">
        <f>D25*5.833</f>
        <v>0</v>
      </c>
      <c r="F25" s="35">
        <v>0</v>
      </c>
      <c r="G25" s="51">
        <f>F25*5.833</f>
        <v>0</v>
      </c>
      <c r="H25" s="112"/>
      <c r="I25" s="6"/>
      <c r="J25" s="6"/>
      <c r="K25" s="6"/>
      <c r="AD25"/>
      <c r="AE25"/>
    </row>
    <row r="26" spans="1:31" ht="15">
      <c r="A26" s="90" t="s">
        <v>46</v>
      </c>
      <c r="B26" s="35">
        <v>0</v>
      </c>
      <c r="C26" s="51">
        <f>B26*7.947</f>
        <v>0</v>
      </c>
      <c r="D26" s="35">
        <v>0</v>
      </c>
      <c r="E26" s="51">
        <f>D26*7.947</f>
        <v>0</v>
      </c>
      <c r="F26" s="35">
        <v>0</v>
      </c>
      <c r="G26" s="51">
        <f>F26*7.947</f>
        <v>0</v>
      </c>
      <c r="H26" s="112"/>
      <c r="I26" s="6"/>
      <c r="J26" s="6"/>
      <c r="K26" s="6"/>
      <c r="AD26"/>
      <c r="AE26"/>
    </row>
    <row r="27" spans="1:31" ht="15">
      <c r="A27" s="90" t="s">
        <v>47</v>
      </c>
      <c r="B27" s="35">
        <v>0</v>
      </c>
      <c r="C27" s="51">
        <f>B27*3.158</f>
        <v>0</v>
      </c>
      <c r="D27" s="35">
        <v>0</v>
      </c>
      <c r="E27" s="51">
        <f>D27*3.158</f>
        <v>0</v>
      </c>
      <c r="F27" s="35">
        <v>0</v>
      </c>
      <c r="G27" s="51">
        <f>F27*3.158</f>
        <v>0</v>
      </c>
      <c r="H27" s="112"/>
      <c r="I27" s="6"/>
      <c r="J27" s="6"/>
      <c r="K27" s="6"/>
      <c r="AD27"/>
      <c r="AE27"/>
    </row>
    <row r="28" spans="1:31" ht="15">
      <c r="A28" s="90" t="s">
        <v>48</v>
      </c>
      <c r="B28" s="35">
        <v>0</v>
      </c>
      <c r="C28" s="51">
        <f>B28*6.773</f>
        <v>0</v>
      </c>
      <c r="D28" s="35">
        <v>0</v>
      </c>
      <c r="E28" s="51">
        <f>D28*6.773</f>
        <v>0</v>
      </c>
      <c r="F28" s="35">
        <v>0</v>
      </c>
      <c r="G28" s="51">
        <f>F28*6.773</f>
        <v>0</v>
      </c>
      <c r="H28" s="112"/>
      <c r="I28" s="6"/>
      <c r="J28" s="6"/>
      <c r="K28" s="6"/>
      <c r="AD28"/>
      <c r="AE28"/>
    </row>
    <row r="29" spans="1:31" ht="15">
      <c r="A29" s="89" t="s">
        <v>49</v>
      </c>
      <c r="B29" s="35">
        <v>0</v>
      </c>
      <c r="C29" s="51">
        <f>B29*0.003</f>
        <v>0</v>
      </c>
      <c r="D29" s="35">
        <v>0</v>
      </c>
      <c r="E29" s="51">
        <f>D29*0.003</f>
        <v>0</v>
      </c>
      <c r="F29" s="35">
        <v>0</v>
      </c>
      <c r="G29" s="51">
        <f>F29*0.003</f>
        <v>0</v>
      </c>
      <c r="H29" s="112"/>
      <c r="I29" s="6"/>
      <c r="J29" s="6"/>
      <c r="K29" s="6"/>
      <c r="AD29"/>
      <c r="AE29"/>
    </row>
    <row r="30" spans="1:31" ht="15">
      <c r="A30" s="90" t="s">
        <v>50</v>
      </c>
      <c r="B30" s="35">
        <v>0</v>
      </c>
      <c r="C30" s="51">
        <f>B30*4.822</f>
        <v>0</v>
      </c>
      <c r="D30" s="35">
        <v>0</v>
      </c>
      <c r="E30" s="51">
        <f>D30*4.822</f>
        <v>0</v>
      </c>
      <c r="F30" s="35">
        <v>0</v>
      </c>
      <c r="G30" s="51">
        <f>F30*4.822</f>
        <v>0</v>
      </c>
      <c r="H30" s="112"/>
      <c r="I30" s="6"/>
      <c r="J30" s="6"/>
      <c r="K30" s="6"/>
      <c r="AD30"/>
      <c r="AE30"/>
    </row>
    <row r="31" spans="1:31" ht="15">
      <c r="A31" s="90" t="s">
        <v>51</v>
      </c>
      <c r="B31" s="35">
        <v>0</v>
      </c>
      <c r="C31" s="51">
        <f>B31*4.421</f>
        <v>0</v>
      </c>
      <c r="D31" s="35">
        <v>0</v>
      </c>
      <c r="E31" s="51">
        <f>D31*4.421</f>
        <v>0</v>
      </c>
      <c r="F31" s="35">
        <v>0</v>
      </c>
      <c r="G31" s="51">
        <f>F31*4.421</f>
        <v>0</v>
      </c>
      <c r="H31" s="112"/>
      <c r="I31" s="6"/>
      <c r="J31" s="6"/>
      <c r="K31" s="6"/>
      <c r="AD31"/>
      <c r="AE31"/>
    </row>
    <row r="32" spans="1:31" ht="15.75" thickBot="1">
      <c r="A32" s="91" t="s">
        <v>52</v>
      </c>
      <c r="B32" s="36">
        <v>0</v>
      </c>
      <c r="C32" s="49">
        <f>B32*4.806</f>
        <v>0</v>
      </c>
      <c r="D32" s="36">
        <v>0</v>
      </c>
      <c r="E32" s="49">
        <f>D32*4.806</f>
        <v>0</v>
      </c>
      <c r="F32" s="36">
        <v>0</v>
      </c>
      <c r="G32" s="49">
        <f>F32*4.806</f>
        <v>0</v>
      </c>
      <c r="H32" s="113"/>
      <c r="I32" s="6"/>
      <c r="J32" s="6"/>
      <c r="K32" s="6"/>
      <c r="AD32"/>
      <c r="AE32"/>
    </row>
    <row r="33" spans="1:11" ht="15">
      <c r="A33" s="6"/>
      <c r="B33" s="6"/>
      <c r="C33" s="6"/>
      <c r="D33" s="6"/>
      <c r="E33" s="6"/>
      <c r="F33" s="6"/>
      <c r="G33" s="6"/>
      <c r="H33" s="6"/>
      <c r="I33" s="6"/>
      <c r="J33" s="6"/>
      <c r="K33" s="6"/>
    </row>
    <row r="34" s="6" customFormat="1" ht="15"/>
    <row r="35" s="6" customFormat="1" ht="15"/>
    <row r="36" s="6" customFormat="1" ht="15"/>
    <row r="37" s="6" customFormat="1" ht="15"/>
    <row r="38" s="6" customFormat="1" ht="15"/>
    <row r="39" s="6" customFormat="1" ht="15"/>
    <row r="40" s="6" customFormat="1" ht="15"/>
    <row r="41" s="6" customFormat="1" ht="15"/>
    <row r="42" s="6" customFormat="1" ht="15"/>
    <row r="43" s="6" customFormat="1" ht="15"/>
    <row r="44" s="6" customFormat="1" ht="15"/>
    <row r="45" s="6" customFormat="1" ht="15"/>
    <row r="46" s="6" customFormat="1" ht="15"/>
    <row r="47" s="6" customFormat="1" ht="15"/>
    <row r="48" s="6" customFormat="1" ht="15"/>
    <row r="49" s="6" customFormat="1" ht="15"/>
    <row r="50" s="6" customFormat="1" ht="15"/>
    <row r="51" s="6" customFormat="1" ht="15"/>
    <row r="52" s="6" customFormat="1" ht="15"/>
    <row r="53" s="6" customFormat="1" ht="15"/>
    <row r="54" s="6" customFormat="1" ht="15"/>
    <row r="55" s="6" customFormat="1" ht="15"/>
    <row r="56" s="6" customFormat="1" ht="15"/>
    <row r="57" s="6" customFormat="1" ht="15"/>
    <row r="58" s="6" customFormat="1" ht="15"/>
    <row r="59" s="6" customFormat="1" ht="15"/>
    <row r="60" s="6" customFormat="1" ht="15"/>
    <row r="61" s="6" customFormat="1" ht="15"/>
    <row r="62" s="6" customFormat="1" ht="15"/>
    <row r="63" s="6" customFormat="1" ht="15"/>
    <row r="64" s="6" customFormat="1" ht="15"/>
    <row r="65" s="6" customFormat="1" ht="15"/>
    <row r="66" s="6" customFormat="1" ht="15"/>
    <row r="67" s="6" customFormat="1" ht="15"/>
    <row r="68" s="6" customFormat="1" ht="15"/>
    <row r="69" s="6" customFormat="1" ht="15"/>
    <row r="70" s="6" customFormat="1" ht="15"/>
    <row r="71" s="6" customFormat="1" ht="15"/>
    <row r="72" s="6" customFormat="1" ht="15"/>
    <row r="73" s="6" customFormat="1" ht="15"/>
    <row r="74" s="6" customFormat="1" ht="15"/>
    <row r="75" s="6" customFormat="1" ht="15"/>
    <row r="76" s="6" customFormat="1" ht="15"/>
    <row r="77" s="6" customFormat="1" ht="15"/>
    <row r="78" s="6" customFormat="1" ht="15"/>
    <row r="79" s="6" customFormat="1" ht="15"/>
    <row r="80" s="6" customFormat="1" ht="15"/>
    <row r="81" s="6" customFormat="1" ht="15"/>
    <row r="82" s="6" customFormat="1" ht="15"/>
    <row r="83" s="6" customFormat="1" ht="15"/>
    <row r="84" s="6" customFormat="1" ht="15"/>
    <row r="85" s="6" customFormat="1" ht="15"/>
    <row r="86" s="6" customFormat="1" ht="15"/>
    <row r="87" s="6" customFormat="1" ht="15"/>
    <row r="88" s="6" customFormat="1" ht="15"/>
    <row r="89" s="6" customFormat="1" ht="15"/>
    <row r="90" s="6" customFormat="1" ht="15"/>
    <row r="91" s="6" customFormat="1" ht="15"/>
    <row r="92" s="6" customFormat="1" ht="15"/>
    <row r="93" s="6" customFormat="1" ht="15"/>
    <row r="94" s="6" customFormat="1" ht="15"/>
    <row r="95" s="6" customFormat="1" ht="15"/>
    <row r="96" s="6" customFormat="1" ht="15"/>
    <row r="97" s="6" customFormat="1" ht="15"/>
    <row r="98" s="6" customFormat="1" ht="15"/>
    <row r="99" s="6" customFormat="1" ht="15"/>
  </sheetData>
  <sheetProtection/>
  <mergeCells count="14">
    <mergeCell ref="H23:H32"/>
    <mergeCell ref="A11:B11"/>
    <mergeCell ref="D11:F11"/>
    <mergeCell ref="B18:C18"/>
    <mergeCell ref="D18:E18"/>
    <mergeCell ref="F18:G18"/>
    <mergeCell ref="H20:H21"/>
    <mergeCell ref="A2:B2"/>
    <mergeCell ref="D2:F2"/>
    <mergeCell ref="J2:K2"/>
    <mergeCell ref="A3:B3"/>
    <mergeCell ref="D3:F3"/>
    <mergeCell ref="A7:B7"/>
    <mergeCell ref="D7:F7"/>
  </mergeCells>
  <conditionalFormatting sqref="C20:C32">
    <cfRule type="cellIs" priority="3" dxfId="36" operator="greaterThan" stopIfTrue="1">
      <formula>0.00001</formula>
    </cfRule>
  </conditionalFormatting>
  <conditionalFormatting sqref="E20:E32">
    <cfRule type="cellIs" priority="2" dxfId="36" operator="greaterThan" stopIfTrue="1">
      <formula>0.00001</formula>
    </cfRule>
  </conditionalFormatting>
  <conditionalFormatting sqref="G20:G32">
    <cfRule type="cellIs" priority="1" dxfId="36" operator="greaterThan" stopIfTrue="1">
      <formula>0.00001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Arizona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jheck</dc:creator>
  <cp:keywords/>
  <dc:description/>
  <cp:lastModifiedBy>Jemison, Chelsea</cp:lastModifiedBy>
  <cp:lastPrinted>2014-03-27T18:53:59Z</cp:lastPrinted>
  <dcterms:created xsi:type="dcterms:W3CDTF">2013-03-07T23:35:06Z</dcterms:created>
  <dcterms:modified xsi:type="dcterms:W3CDTF">2020-08-25T16:14:02Z</dcterms:modified>
  <cp:category/>
  <cp:version/>
  <cp:contentType/>
  <cp:contentStatus/>
</cp:coreProperties>
</file>