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ecloud.sharepoint.com/sites/SF.team/Shared Documents/Fiscal Operations/PAYMENT/County Education Programs/County Jails/FY2027/To Post/"/>
    </mc:Choice>
  </mc:AlternateContent>
  <xr:revisionPtr revIDLastSave="3" documentId="8_{8FDCBCB7-CDB0-484C-B8D7-01FF10FF7DD4}" xr6:coauthVersionLast="47" xr6:coauthVersionMax="47" xr10:uidLastSave="{CF2ECFA5-A065-494E-AA20-0B47DB01D5E5}"/>
  <bookViews>
    <workbookView xWindow="780" yWindow="780" windowWidth="21600" windowHeight="11175" xr2:uid="{6F6D7D65-502F-4BE3-9C2A-0FF4567D3F89}"/>
  </bookViews>
  <sheets>
    <sheet name="GILA PG 1" sheetId="1" r:id="rId1"/>
    <sheet name="GILA PG 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5" i="2" l="1"/>
  <c r="E25" i="2"/>
  <c r="D25" i="2"/>
  <c r="C25" i="2"/>
  <c r="A25" i="2"/>
  <c r="G24" i="2"/>
  <c r="E24" i="2"/>
  <c r="D24" i="2"/>
  <c r="C24" i="2"/>
  <c r="A24" i="2"/>
  <c r="G23" i="2"/>
  <c r="E23" i="2"/>
  <c r="D23" i="2"/>
  <c r="C23" i="2"/>
  <c r="A23" i="2"/>
  <c r="G22" i="2"/>
  <c r="E22" i="2"/>
  <c r="D22" i="2"/>
  <c r="C22" i="2"/>
  <c r="A22" i="2"/>
  <c r="G21" i="2"/>
  <c r="E21" i="2"/>
  <c r="D21" i="2"/>
  <c r="C21" i="2"/>
  <c r="A21" i="2"/>
  <c r="G20" i="2"/>
  <c r="E20" i="2"/>
  <c r="D20" i="2"/>
  <c r="C20" i="2"/>
  <c r="A20" i="2"/>
  <c r="G19" i="2"/>
  <c r="E19" i="2"/>
  <c r="D19" i="2"/>
  <c r="F19" i="2" s="1"/>
  <c r="H19" i="2" s="1"/>
  <c r="C19" i="2"/>
  <c r="A19" i="2"/>
  <c r="G18" i="2"/>
  <c r="E18" i="2"/>
  <c r="D18" i="2"/>
  <c r="C18" i="2"/>
  <c r="A18" i="2"/>
  <c r="G17" i="2"/>
  <c r="E17" i="2"/>
  <c r="D17" i="2"/>
  <c r="C17" i="2"/>
  <c r="A17" i="2"/>
  <c r="G16" i="2"/>
  <c r="E16" i="2"/>
  <c r="D16" i="2"/>
  <c r="C16" i="2"/>
  <c r="A16" i="2"/>
  <c r="J11" i="2"/>
  <c r="J19" i="2" s="1"/>
  <c r="G11" i="2"/>
  <c r="F11" i="2"/>
  <c r="E11" i="2"/>
  <c r="D11" i="2"/>
  <c r="C11" i="2"/>
  <c r="B11" i="2"/>
  <c r="B22" i="2" s="1"/>
  <c r="A3" i="2"/>
  <c r="D11" i="1"/>
  <c r="E12" i="1" s="1"/>
  <c r="E8" i="1"/>
  <c r="A3" i="1"/>
  <c r="F20" i="2" l="1"/>
  <c r="F18" i="2"/>
  <c r="H18" i="2" s="1"/>
  <c r="H11" i="2"/>
  <c r="L11" i="2" s="1"/>
  <c r="P11" i="2" s="1"/>
  <c r="H20" i="2"/>
  <c r="F22" i="2"/>
  <c r="H22" i="2" s="1"/>
  <c r="J23" i="2"/>
  <c r="J21" i="2"/>
  <c r="F24" i="2"/>
  <c r="H24" i="2" s="1"/>
  <c r="J16" i="2"/>
  <c r="L19" i="2"/>
  <c r="P19" i="2" s="1"/>
  <c r="F17" i="2"/>
  <c r="H17" i="2" s="1"/>
  <c r="J17" i="2"/>
  <c r="B20" i="2"/>
  <c r="B16" i="2"/>
  <c r="B25" i="2"/>
  <c r="J22" i="2"/>
  <c r="F21" i="2"/>
  <c r="H21" i="2" s="1"/>
  <c r="F16" i="2"/>
  <c r="H16" i="2" s="1"/>
  <c r="J20" i="2"/>
  <c r="F25" i="2"/>
  <c r="H25" i="2" s="1"/>
  <c r="J18" i="2"/>
  <c r="F23" i="2"/>
  <c r="H23" i="2" s="1"/>
  <c r="L23" i="2" s="1"/>
  <c r="P23" i="2" s="1"/>
  <c r="B21" i="2"/>
  <c r="B24" i="2"/>
  <c r="B19" i="2"/>
  <c r="B23" i="2"/>
  <c r="B18" i="2"/>
  <c r="J25" i="2"/>
  <c r="B17" i="2"/>
  <c r="J24" i="2"/>
  <c r="L20" i="2" l="1"/>
  <c r="P20" i="2" s="1"/>
  <c r="L21" i="2"/>
  <c r="P21" i="2" s="1"/>
  <c r="L24" i="2"/>
  <c r="P24" i="2" s="1"/>
  <c r="L22" i="2"/>
  <c r="P22" i="2" s="1"/>
  <c r="L16" i="2"/>
  <c r="P16" i="2" s="1"/>
  <c r="L25" i="2"/>
  <c r="P25" i="2" s="1"/>
  <c r="L18" i="2"/>
  <c r="P18" i="2" s="1"/>
  <c r="L17" i="2"/>
  <c r="P17" i="2" s="1"/>
  <c r="P27" i="2" l="1"/>
  <c r="P29" i="2" s="1"/>
  <c r="E14" i="1" s="1"/>
  <c r="E16" i="1" s="1"/>
</calcChain>
</file>

<file path=xl/sharedStrings.xml><?xml version="1.0" encoding="utf-8"?>
<sst xmlns="http://schemas.openxmlformats.org/spreadsheetml/2006/main" count="92" uniqueCount="35">
  <si>
    <t>Jails Education Program</t>
  </si>
  <si>
    <t>A.R.S. 15.913.01</t>
  </si>
  <si>
    <t>FOR COUNTY:</t>
  </si>
  <si>
    <t>GILA</t>
  </si>
  <si>
    <t>A</t>
  </si>
  <si>
    <t>Base Amount (claim form submitted?(x))</t>
  </si>
  <si>
    <t>x</t>
  </si>
  <si>
    <t>B</t>
  </si>
  <si>
    <t>1.</t>
  </si>
  <si>
    <t>Days of Instruction</t>
  </si>
  <si>
    <t>2.</t>
  </si>
  <si>
    <t>ARS 15.913.01.2a</t>
  </si>
  <si>
    <t>3.</t>
  </si>
  <si>
    <t>Multiply Line B1 times B2</t>
  </si>
  <si>
    <t>C</t>
  </si>
  <si>
    <r>
      <t xml:space="preserve">Total Group A and B Amount </t>
    </r>
    <r>
      <rPr>
        <sz val="10"/>
        <color indexed="8"/>
        <rFont val="Calibri"/>
        <family val="2"/>
      </rPr>
      <t>(From Page 2)</t>
    </r>
  </si>
  <si>
    <t>D</t>
  </si>
  <si>
    <t>Result (Lines A + B3 + C)</t>
  </si>
  <si>
    <t>County:</t>
  </si>
  <si>
    <t>Group A</t>
  </si>
  <si>
    <t>Daily</t>
  </si>
  <si>
    <t>Base Level</t>
  </si>
  <si>
    <t>Total</t>
  </si>
  <si>
    <t>Capital Outlay</t>
  </si>
  <si>
    <t>Regular</t>
  </si>
  <si>
    <t>Instructional Days</t>
  </si>
  <si>
    <t>Total Group A</t>
  </si>
  <si>
    <t>-</t>
  </si>
  <si>
    <t>=</t>
  </si>
  <si>
    <t>Group B</t>
  </si>
  <si>
    <t>DISAB Categ</t>
  </si>
  <si>
    <t>Weight</t>
  </si>
  <si>
    <t>Total Group B</t>
  </si>
  <si>
    <t>Total Group A and B</t>
  </si>
  <si>
    <t>To page 1, Line C for single county programs, Line E for multiple county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</si>
</sst>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0_);_(&quot;$&quot;* \(#,##0.0000\);_(&quot;$&quot;* &quot;-&quot;????_);_(@_)"/>
    <numFmt numFmtId="165" formatCode="#,##0.0000_);\(#,##0.0000\)"/>
    <numFmt numFmtId="166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2" fillId="0" borderId="0" xfId="0" applyFont="1" applyAlignment="1">
      <alignment horizontal="right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horizontal="center"/>
    </xf>
    <xf numFmtId="44" fontId="1" fillId="4" borderId="1" xfId="1" applyFont="1" applyFill="1" applyBorder="1" applyAlignment="1"/>
    <xf numFmtId="0" fontId="0" fillId="0" borderId="0" xfId="0" quotePrefix="1" applyAlignment="1">
      <alignment horizontal="center" vertical="center"/>
    </xf>
    <xf numFmtId="0" fontId="0" fillId="3" borderId="1" xfId="0" applyFill="1" applyBorder="1"/>
    <xf numFmtId="44" fontId="1" fillId="0" borderId="0" xfId="1" applyFont="1" applyAlignment="1">
      <alignment vertical="center"/>
    </xf>
    <xf numFmtId="44" fontId="0" fillId="4" borderId="1" xfId="0" applyNumberFormat="1" applyFill="1" applyBorder="1"/>
    <xf numFmtId="44" fontId="1" fillId="4" borderId="1" xfId="1" applyFont="1" applyFill="1" applyBorder="1"/>
    <xf numFmtId="44" fontId="0" fillId="4" borderId="2" xfId="1" applyFont="1" applyFill="1" applyBorder="1"/>
    <xf numFmtId="0" fontId="7" fillId="0" borderId="0" xfId="0" applyFont="1"/>
    <xf numFmtId="0" fontId="8" fillId="5" borderId="3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4" fontId="1" fillId="0" borderId="0" xfId="1" applyFont="1" applyFill="1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65" fontId="0" fillId="0" borderId="0" xfId="0" applyNumberFormat="1" applyAlignment="1">
      <alignment horizontal="center" vertical="center"/>
    </xf>
    <xf numFmtId="166" fontId="0" fillId="0" borderId="0" xfId="0" quotePrefix="1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39" fontId="0" fillId="0" borderId="0" xfId="0" applyNumberFormat="1" applyAlignment="1">
      <alignment horizontal="center" vertical="center"/>
    </xf>
    <xf numFmtId="0" fontId="1" fillId="3" borderId="1" xfId="1" applyNumberFormat="1" applyFont="1" applyFill="1" applyBorder="1" applyAlignment="1">
      <alignment vertical="center"/>
    </xf>
    <xf numFmtId="44" fontId="1" fillId="0" borderId="2" xfId="1" applyFont="1" applyBorder="1" applyAlignment="1">
      <alignment vertical="center"/>
    </xf>
    <xf numFmtId="44" fontId="1" fillId="0" borderId="0" xfId="1" applyFont="1"/>
    <xf numFmtId="164" fontId="0" fillId="0" borderId="0" xfId="0" applyNumberFormat="1"/>
    <xf numFmtId="0" fontId="0" fillId="0" borderId="0" xfId="0" quotePrefix="1" applyAlignment="1">
      <alignment horizontal="center"/>
    </xf>
    <xf numFmtId="44" fontId="0" fillId="0" borderId="0" xfId="0" applyNumberFormat="1"/>
    <xf numFmtId="165" fontId="0" fillId="0" borderId="0" xfId="0" applyNumberFormat="1" applyAlignment="1">
      <alignment horizontal="center"/>
    </xf>
    <xf numFmtId="166" fontId="0" fillId="0" borderId="0" xfId="0" quotePrefix="1" applyNumberFormat="1" applyAlignment="1">
      <alignment horizontal="center"/>
    </xf>
    <xf numFmtId="166" fontId="0" fillId="0" borderId="0" xfId="0" applyNumberFormat="1" applyAlignment="1">
      <alignment horizontal="center"/>
    </xf>
    <xf numFmtId="44" fontId="1" fillId="0" borderId="1" xfId="1" applyFont="1" applyBorder="1"/>
    <xf numFmtId="0" fontId="0" fillId="3" borderId="5" xfId="0" applyFill="1" applyBorder="1"/>
    <xf numFmtId="44" fontId="0" fillId="0" borderId="1" xfId="0" applyNumberFormat="1" applyBorder="1"/>
    <xf numFmtId="0" fontId="0" fillId="0" borderId="0" xfId="0" applyAlignment="1">
      <alignment horizontal="right"/>
    </xf>
    <xf numFmtId="44" fontId="3" fillId="6" borderId="2" xfId="1" applyFont="1" applyFill="1" applyBorder="1"/>
    <xf numFmtId="0" fontId="9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Y27%20CountyJails%20Master_Rounding.xlsx" TargetMode="External"/><Relationship Id="rId2" Type="http://schemas.openxmlformats.org/officeDocument/2006/relationships/externalLinkPath" Target="https://adecloud.sharepoint.com/sites/SF.team/Shared%20Documents/Fiscal%20Operations/PAYMENT/County%20Education%20Programs/County%20Jails/FY2027/FY27%20CountyJails%20Master_Rounding.xlsx" TargetMode="External"/><Relationship Id="rId1" Type="http://schemas.openxmlformats.org/officeDocument/2006/relationships/externalLinkPath" Target="/sites/SF.team/Shared%20Documents/Fiscal%20Operations/PAYMENT/County%20Education%20Programs/County%20Jails/FY2027/FY27%20CountyJails%20Master_Round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al Days FY26"/>
      <sheetName val="SUMMARY"/>
      <sheetName val="STATEWIDE PAGE 1"/>
      <sheetName val="STATEWIDE PAGE 2"/>
      <sheetName val="APACHE PG 1"/>
      <sheetName val="APACHE PG 2"/>
      <sheetName val="COCHISE PG 1"/>
      <sheetName val="COCHISE PG 2 "/>
      <sheetName val="COCONINO PG 1"/>
      <sheetName val="COCONINO PG 2"/>
      <sheetName val="GILA PG 1"/>
      <sheetName val="GILA PG 2"/>
      <sheetName val="GRAHAM PG 1"/>
      <sheetName val="GRAHAM PG 2"/>
      <sheetName val="GREENLEE PG 1"/>
      <sheetName val="GREENLEE PG 2"/>
      <sheetName val="MARICOPA PG 1"/>
      <sheetName val="MARICOPA PG 2"/>
      <sheetName val="MOHAVE PG 1"/>
      <sheetName val="MOHAVE PG 2"/>
      <sheetName val="NAVAJO PG 1"/>
      <sheetName val="NAVAJO PG 2"/>
      <sheetName val="PIMA PG 1"/>
      <sheetName val="PIMA PG 2"/>
      <sheetName val="PINAL PG 1"/>
      <sheetName val="PINAL PG 2"/>
      <sheetName val="SANTA CRUZ PG 1"/>
      <sheetName val="SANTA CRUZ PG 2"/>
      <sheetName val="YAVAPAI PG 1"/>
      <sheetName val="YAVAPAI PG 2"/>
      <sheetName val="YUMA PG 1"/>
      <sheetName val="YUMA PG 2"/>
      <sheetName val="LA PAZ PG 1"/>
      <sheetName val="LA PAZ PG 2"/>
    </sheetNames>
    <sheetDataSet>
      <sheetData sheetId="0"/>
      <sheetData sheetId="1"/>
      <sheetData sheetId="2">
        <row r="3">
          <cell r="A3" t="str">
            <v>FY2027</v>
          </cell>
        </row>
        <row r="9">
          <cell r="D9">
            <v>14400</v>
          </cell>
        </row>
        <row r="11">
          <cell r="D11">
            <v>10.8</v>
          </cell>
        </row>
      </sheetData>
      <sheetData sheetId="3">
        <row r="3">
          <cell r="A3" t="str">
            <v>FY2027</v>
          </cell>
        </row>
        <row r="11">
          <cell r="B11">
            <v>5215.53</v>
          </cell>
          <cell r="C11" t="str">
            <v>x 2 x .72 =</v>
          </cell>
          <cell r="D11">
            <v>7510.3631999999998</v>
          </cell>
          <cell r="E11">
            <v>72</v>
          </cell>
          <cell r="F11">
            <v>7582.3631999999998</v>
          </cell>
          <cell r="G11">
            <v>175</v>
          </cell>
          <cell r="J11">
            <v>10.8</v>
          </cell>
        </row>
        <row r="16">
          <cell r="A16" t="str">
            <v>HI</v>
          </cell>
          <cell r="C16">
            <v>4.7709999999999999</v>
          </cell>
          <cell r="D16">
            <v>24883.29363</v>
          </cell>
          <cell r="E16">
            <v>72</v>
          </cell>
          <cell r="G16">
            <v>175</v>
          </cell>
        </row>
        <row r="17">
          <cell r="A17" t="str">
            <v>MD_R</v>
          </cell>
          <cell r="C17">
            <v>6.024</v>
          </cell>
          <cell r="D17">
            <v>31418.352719999999</v>
          </cell>
          <cell r="E17">
            <v>72</v>
          </cell>
          <cell r="G17">
            <v>175</v>
          </cell>
        </row>
        <row r="18">
          <cell r="A18" t="str">
            <v>MD_SC</v>
          </cell>
          <cell r="C18">
            <v>5.9880000000000004</v>
          </cell>
          <cell r="D18">
            <v>31230.593639999999</v>
          </cell>
          <cell r="E18">
            <v>72</v>
          </cell>
          <cell r="G18">
            <v>175</v>
          </cell>
        </row>
        <row r="19">
          <cell r="A19" t="str">
            <v>MD_SSI</v>
          </cell>
          <cell r="C19">
            <v>7.9470000000000001</v>
          </cell>
          <cell r="D19">
            <v>41447.816910000001</v>
          </cell>
          <cell r="E19">
            <v>72</v>
          </cell>
          <cell r="G19">
            <v>175</v>
          </cell>
        </row>
        <row r="20">
          <cell r="A20" t="str">
            <v>OI_RES</v>
          </cell>
          <cell r="C20">
            <v>3.1579999999999999</v>
          </cell>
          <cell r="D20">
            <v>16470.64374</v>
          </cell>
          <cell r="E20">
            <v>72</v>
          </cell>
          <cell r="G20">
            <v>175</v>
          </cell>
        </row>
        <row r="21">
          <cell r="A21" t="str">
            <v>OI_SC</v>
          </cell>
          <cell r="C21">
            <v>6.7729999999999997</v>
          </cell>
          <cell r="D21">
            <v>35324.784689999993</v>
          </cell>
          <cell r="E21">
            <v>72</v>
          </cell>
          <cell r="G21">
            <v>175</v>
          </cell>
        </row>
        <row r="22">
          <cell r="A22" t="str">
            <v>PSD</v>
          </cell>
          <cell r="C22">
            <v>3.5950000000000002</v>
          </cell>
          <cell r="D22">
            <v>18749.83035</v>
          </cell>
          <cell r="E22">
            <v>72</v>
          </cell>
          <cell r="G22">
            <v>175</v>
          </cell>
        </row>
        <row r="23">
          <cell r="A23" t="str">
            <v>ED_P</v>
          </cell>
          <cell r="C23">
            <v>4.8220000000000001</v>
          </cell>
          <cell r="D23">
            <v>25149.285659999998</v>
          </cell>
          <cell r="E23">
            <v>72</v>
          </cell>
          <cell r="G23">
            <v>175</v>
          </cell>
        </row>
        <row r="24">
          <cell r="A24" t="str">
            <v>MOID</v>
          </cell>
          <cell r="C24">
            <v>4.4210000000000003</v>
          </cell>
          <cell r="D24">
            <v>23057.858130000001</v>
          </cell>
          <cell r="E24">
            <v>72</v>
          </cell>
          <cell r="G24">
            <v>175</v>
          </cell>
        </row>
        <row r="25">
          <cell r="A25" t="str">
            <v>VI</v>
          </cell>
          <cell r="C25">
            <v>4.806</v>
          </cell>
          <cell r="D25">
            <v>25065.837179999999</v>
          </cell>
          <cell r="E25">
            <v>72</v>
          </cell>
          <cell r="G25">
            <v>175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71FF1-BD0C-4AD8-BBA5-9752DEBFF30B}">
  <sheetPr>
    <tabColor theme="9" tint="0.59999389629810485"/>
  </sheetPr>
  <dimension ref="A1:K17"/>
  <sheetViews>
    <sheetView tabSelected="1" workbookViewId="0">
      <selection activeCell="D12" sqref="D12"/>
    </sheetView>
  </sheetViews>
  <sheetFormatPr defaultRowHeight="15" x14ac:dyDescent="0.25"/>
  <cols>
    <col min="1" max="1" width="2.28515625" bestFit="1" customWidth="1"/>
    <col min="2" max="2" width="2.28515625" customWidth="1"/>
    <col min="3" max="3" width="39.42578125" customWidth="1"/>
    <col min="4" max="4" width="12.5703125" bestFit="1" customWidth="1"/>
    <col min="5" max="5" width="17.7109375" customWidth="1"/>
  </cols>
  <sheetData>
    <row r="1" spans="1:11" ht="18.75" x14ac:dyDescent="0.3">
      <c r="A1" s="43" t="s">
        <v>0</v>
      </c>
      <c r="B1" s="43"/>
      <c r="C1" s="43"/>
      <c r="D1" s="43"/>
      <c r="E1" s="43"/>
      <c r="F1" s="43"/>
      <c r="G1" s="1"/>
      <c r="H1" s="1"/>
      <c r="I1" s="1"/>
      <c r="J1" s="1"/>
      <c r="K1" s="1"/>
    </row>
    <row r="2" spans="1:11" ht="18.75" x14ac:dyDescent="0.3">
      <c r="A2" s="43" t="s">
        <v>1</v>
      </c>
      <c r="B2" s="43"/>
      <c r="C2" s="43"/>
      <c r="D2" s="43"/>
      <c r="E2" s="43"/>
      <c r="F2" s="43"/>
      <c r="G2" s="1"/>
      <c r="H2" s="1"/>
      <c r="I2" s="1"/>
      <c r="J2" s="1"/>
      <c r="K2" s="1"/>
    </row>
    <row r="3" spans="1:11" ht="18.75" x14ac:dyDescent="0.3">
      <c r="A3" s="43" t="str">
        <f>'[1]STATEWIDE PAGE 1'!A3:F3</f>
        <v>FY2027</v>
      </c>
      <c r="B3" s="43"/>
      <c r="C3" s="43"/>
      <c r="D3" s="43"/>
      <c r="E3" s="43"/>
      <c r="F3" s="43"/>
      <c r="G3" s="1"/>
      <c r="H3" s="1"/>
      <c r="I3" s="1"/>
      <c r="J3" s="1"/>
      <c r="K3" s="1"/>
    </row>
    <row r="5" spans="1:11" x14ac:dyDescent="0.25">
      <c r="C5" s="2" t="s">
        <v>2</v>
      </c>
      <c r="D5" s="3" t="s">
        <v>3</v>
      </c>
    </row>
    <row r="6" spans="1:11" x14ac:dyDescent="0.25">
      <c r="C6" s="4"/>
      <c r="D6" s="5"/>
    </row>
    <row r="7" spans="1:11" x14ac:dyDescent="0.25">
      <c r="C7" s="4"/>
      <c r="D7" s="5"/>
    </row>
    <row r="8" spans="1:11" x14ac:dyDescent="0.25">
      <c r="A8" s="6" t="s">
        <v>4</v>
      </c>
      <c r="C8" s="7" t="s">
        <v>5</v>
      </c>
      <c r="D8" s="8" t="s">
        <v>6</v>
      </c>
      <c r="E8" s="9">
        <f>IF(D8="x",'[1]STATEWIDE PAGE 1'!D9,0)</f>
        <v>14400</v>
      </c>
    </row>
    <row r="9" spans="1:11" x14ac:dyDescent="0.25">
      <c r="A9" s="6"/>
      <c r="C9" s="6"/>
    </row>
    <row r="10" spans="1:11" x14ac:dyDescent="0.25">
      <c r="A10" s="6" t="s">
        <v>7</v>
      </c>
      <c r="B10" s="10" t="s">
        <v>8</v>
      </c>
      <c r="C10" s="6" t="s">
        <v>9</v>
      </c>
      <c r="D10" s="11">
        <v>0</v>
      </c>
    </row>
    <row r="11" spans="1:11" x14ac:dyDescent="0.25">
      <c r="A11" s="6"/>
      <c r="B11" s="10" t="s">
        <v>10</v>
      </c>
      <c r="C11" s="6" t="s">
        <v>11</v>
      </c>
      <c r="D11" s="12">
        <f>'[1]STATEWIDE PAGE 1'!D11</f>
        <v>10.8</v>
      </c>
    </row>
    <row r="12" spans="1:11" ht="30" customHeight="1" x14ac:dyDescent="0.25">
      <c r="A12" s="6"/>
      <c r="B12" s="10" t="s">
        <v>12</v>
      </c>
      <c r="C12" s="6" t="s">
        <v>13</v>
      </c>
      <c r="E12" s="13">
        <f>ROUND(D10*D11,2)</f>
        <v>0</v>
      </c>
    </row>
    <row r="13" spans="1:11" x14ac:dyDescent="0.25">
      <c r="A13" s="6"/>
      <c r="C13" s="6"/>
    </row>
    <row r="14" spans="1:11" ht="30" customHeight="1" x14ac:dyDescent="0.25">
      <c r="A14" s="6" t="s">
        <v>14</v>
      </c>
      <c r="C14" s="7" t="s">
        <v>15</v>
      </c>
      <c r="E14" s="14">
        <f>ROUND('GILA PG 2'!P29,2)</f>
        <v>0</v>
      </c>
    </row>
    <row r="15" spans="1:11" x14ac:dyDescent="0.25">
      <c r="A15" s="6"/>
      <c r="C15" s="6"/>
    </row>
    <row r="16" spans="1:11" ht="30" customHeight="1" thickBot="1" x14ac:dyDescent="0.3">
      <c r="A16" s="6" t="s">
        <v>16</v>
      </c>
      <c r="C16" s="6" t="s">
        <v>17</v>
      </c>
      <c r="E16" s="15">
        <f>E8+E12+E14</f>
        <v>14400</v>
      </c>
    </row>
    <row r="17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A7555-72CC-448E-A786-4E7ECFEE0837}">
  <sheetPr>
    <tabColor theme="9" tint="0.59999389629810485"/>
  </sheetPr>
  <dimension ref="A1:P30"/>
  <sheetViews>
    <sheetView zoomScaleNormal="100" workbookViewId="0">
      <selection activeCell="D12" sqref="D12"/>
    </sheetView>
  </sheetViews>
  <sheetFormatPr defaultRowHeight="15" x14ac:dyDescent="0.25"/>
  <cols>
    <col min="1" max="1" width="12.5703125" customWidth="1"/>
    <col min="2" max="2" width="12.5703125" bestFit="1" customWidth="1"/>
    <col min="3" max="3" width="12.7109375" bestFit="1" customWidth="1"/>
    <col min="4" max="4" width="15.5703125" bestFit="1" customWidth="1"/>
    <col min="5" max="5" width="13.5703125" bestFit="1" customWidth="1"/>
    <col min="6" max="6" width="14.42578125" bestFit="1" customWidth="1"/>
    <col min="7" max="7" width="6.28515625" bestFit="1" customWidth="1"/>
    <col min="8" max="8" width="10.5703125" bestFit="1" customWidth="1"/>
    <col min="9" max="9" width="2.7109375" customWidth="1"/>
    <col min="10" max="10" width="8.7109375" bestFit="1" customWidth="1"/>
    <col min="11" max="11" width="2.7109375" customWidth="1"/>
    <col min="12" max="12" width="9.7109375" bestFit="1" customWidth="1"/>
    <col min="13" max="13" width="2" bestFit="1" customWidth="1"/>
    <col min="14" max="14" width="12.28515625" customWidth="1"/>
    <col min="15" max="15" width="2" bestFit="1" customWidth="1"/>
    <col min="16" max="16" width="13.28515625" bestFit="1" customWidth="1"/>
  </cols>
  <sheetData>
    <row r="1" spans="1:16" ht="15.75" x14ac:dyDescent="0.25">
      <c r="A1" s="16" t="s">
        <v>0</v>
      </c>
    </row>
    <row r="2" spans="1:16" ht="15.75" x14ac:dyDescent="0.25">
      <c r="A2" s="16" t="s">
        <v>1</v>
      </c>
    </row>
    <row r="3" spans="1:16" ht="15.75" x14ac:dyDescent="0.25">
      <c r="A3" s="16" t="str">
        <f>'[1]STATEWIDE PAGE 2'!A3</f>
        <v>FY2027</v>
      </c>
    </row>
    <row r="5" spans="1:16" ht="15.75" x14ac:dyDescent="0.25">
      <c r="A5" s="16" t="s">
        <v>18</v>
      </c>
      <c r="B5" s="17" t="s">
        <v>3</v>
      </c>
    </row>
    <row r="6" spans="1:16" ht="15.75" x14ac:dyDescent="0.25">
      <c r="A6" s="16"/>
    </row>
    <row r="7" spans="1:16" x14ac:dyDescent="0.25">
      <c r="A7" t="s">
        <v>19</v>
      </c>
    </row>
    <row r="8" spans="1:16" ht="12.75" customHeight="1" thickBot="1" x14ac:dyDescent="0.3">
      <c r="B8" s="16"/>
      <c r="H8" s="44" t="s">
        <v>20</v>
      </c>
      <c r="I8" s="44"/>
      <c r="J8" s="44"/>
      <c r="K8" s="44"/>
      <c r="L8" s="44"/>
      <c r="M8" s="18"/>
    </row>
    <row r="9" spans="1:16" s="18" customFormat="1" ht="30" x14ac:dyDescent="0.25">
      <c r="B9" s="18" t="s">
        <v>21</v>
      </c>
      <c r="D9" s="18" t="s">
        <v>22</v>
      </c>
      <c r="E9" s="18" t="s">
        <v>23</v>
      </c>
      <c r="F9" s="18" t="s">
        <v>21</v>
      </c>
      <c r="H9" s="18" t="s">
        <v>22</v>
      </c>
      <c r="J9" s="18" t="s">
        <v>24</v>
      </c>
      <c r="L9" s="18" t="s">
        <v>19</v>
      </c>
      <c r="N9" s="19" t="s">
        <v>25</v>
      </c>
      <c r="P9" s="18" t="s">
        <v>26</v>
      </c>
    </row>
    <row r="10" spans="1:16" ht="12.75" customHeight="1" x14ac:dyDescent="0.25"/>
    <row r="11" spans="1:16" s="6" customFormat="1" ht="15" customHeight="1" thickBot="1" x14ac:dyDescent="0.3">
      <c r="B11" s="20">
        <f>'[1]STATEWIDE PAGE 2'!B11</f>
        <v>5215.53</v>
      </c>
      <c r="C11" s="21" t="str">
        <f>'[1]STATEWIDE PAGE 2'!C11</f>
        <v>x 2 x .72 =</v>
      </c>
      <c r="D11" s="22">
        <f>'[1]STATEWIDE PAGE 2'!D11</f>
        <v>7510.3631999999998</v>
      </c>
      <c r="E11" s="10">
        <f>'[1]STATEWIDE PAGE 2'!E11</f>
        <v>72</v>
      </c>
      <c r="F11" s="22">
        <f>'[1]STATEWIDE PAGE 2'!F11</f>
        <v>7582.3631999999998</v>
      </c>
      <c r="G11" s="10">
        <f>'[1]STATEWIDE PAGE 2'!G11</f>
        <v>175</v>
      </c>
      <c r="H11" s="23">
        <f>ROUND(F11/G11,2)</f>
        <v>43.33</v>
      </c>
      <c r="I11" s="24" t="s">
        <v>27</v>
      </c>
      <c r="J11" s="25">
        <f>'[1]STATEWIDE PAGE 2'!J11</f>
        <v>10.8</v>
      </c>
      <c r="K11" s="26" t="s">
        <v>28</v>
      </c>
      <c r="L11" s="24">
        <f>H11-J11</f>
        <v>32.53</v>
      </c>
      <c r="M11" s="27" t="s">
        <v>6</v>
      </c>
      <c r="N11" s="28">
        <v>0</v>
      </c>
      <c r="O11" s="6" t="s">
        <v>28</v>
      </c>
      <c r="P11" s="29">
        <f>ROUND(L11*N11,2)</f>
        <v>0</v>
      </c>
    </row>
    <row r="12" spans="1:16" ht="15.75" thickTop="1" x14ac:dyDescent="0.25"/>
    <row r="13" spans="1:16" x14ac:dyDescent="0.25">
      <c r="A13" s="6" t="s">
        <v>29</v>
      </c>
    </row>
    <row r="15" spans="1:16" s="18" customFormat="1" ht="30" x14ac:dyDescent="0.25">
      <c r="A15" s="18" t="s">
        <v>30</v>
      </c>
      <c r="B15" s="18" t="s">
        <v>21</v>
      </c>
      <c r="C15" s="18" t="s">
        <v>31</v>
      </c>
      <c r="D15" s="18" t="s">
        <v>22</v>
      </c>
      <c r="E15" s="18" t="s">
        <v>23</v>
      </c>
      <c r="F15" s="18" t="s">
        <v>21</v>
      </c>
      <c r="H15" s="18" t="s">
        <v>22</v>
      </c>
      <c r="J15" s="18" t="s">
        <v>24</v>
      </c>
      <c r="L15" s="18" t="s">
        <v>29</v>
      </c>
      <c r="N15" s="19" t="s">
        <v>25</v>
      </c>
      <c r="P15" s="18" t="s">
        <v>22</v>
      </c>
    </row>
    <row r="16" spans="1:16" ht="20.25" customHeight="1" x14ac:dyDescent="0.25">
      <c r="A16" t="str">
        <f>'[1]STATEWIDE PAGE 2'!A16</f>
        <v>HI</v>
      </c>
      <c r="B16" s="30">
        <f>B$11</f>
        <v>5215.53</v>
      </c>
      <c r="C16">
        <f>'[1]STATEWIDE PAGE 2'!C16</f>
        <v>4.7709999999999999</v>
      </c>
      <c r="D16" s="31">
        <f>'[1]STATEWIDE PAGE 2'!D16</f>
        <v>24883.29363</v>
      </c>
      <c r="E16" s="32">
        <f>'[1]STATEWIDE PAGE 2'!E16</f>
        <v>72</v>
      </c>
      <c r="F16" s="33">
        <f>D16+E16</f>
        <v>24955.29363</v>
      </c>
      <c r="G16" s="32">
        <f>'[1]STATEWIDE PAGE 2'!G16</f>
        <v>175</v>
      </c>
      <c r="H16" s="34">
        <f>F16/G16</f>
        <v>142.60167788571428</v>
      </c>
      <c r="I16" s="24" t="s">
        <v>27</v>
      </c>
      <c r="J16" s="35">
        <f>$J$11</f>
        <v>10.8</v>
      </c>
      <c r="K16" s="36" t="s">
        <v>28</v>
      </c>
      <c r="L16" s="36">
        <f>IF(H16-J16&lt;0,0,H16-J16)</f>
        <v>131.80167788571427</v>
      </c>
      <c r="M16" s="6" t="s">
        <v>6</v>
      </c>
      <c r="N16" s="11"/>
      <c r="O16" t="s">
        <v>28</v>
      </c>
      <c r="P16" s="37">
        <f>L16*N16</f>
        <v>0</v>
      </c>
    </row>
    <row r="17" spans="1:16" ht="20.25" customHeight="1" x14ac:dyDescent="0.25">
      <c r="A17" t="str">
        <f>'[1]STATEWIDE PAGE 2'!A17</f>
        <v>MD_R</v>
      </c>
      <c r="B17" s="30">
        <f t="shared" ref="B17:B25" si="0">B$11</f>
        <v>5215.53</v>
      </c>
      <c r="C17">
        <f>'[1]STATEWIDE PAGE 2'!C17</f>
        <v>6.024</v>
      </c>
      <c r="D17" s="31">
        <f>'[1]STATEWIDE PAGE 2'!D17</f>
        <v>31418.352719999999</v>
      </c>
      <c r="E17" s="32">
        <f>'[1]STATEWIDE PAGE 2'!E17</f>
        <v>72</v>
      </c>
      <c r="F17" s="33">
        <f t="shared" ref="F17:F25" si="1">D17+E17</f>
        <v>31490.352719999999</v>
      </c>
      <c r="G17" s="32">
        <f>'[1]STATEWIDE PAGE 2'!G17</f>
        <v>175</v>
      </c>
      <c r="H17" s="34">
        <f t="shared" ref="H17:H25" si="2">F17/G17</f>
        <v>179.94487268571427</v>
      </c>
      <c r="I17" s="24" t="s">
        <v>27</v>
      </c>
      <c r="J17" s="35">
        <f t="shared" ref="J17:J25" si="3">$J$11</f>
        <v>10.8</v>
      </c>
      <c r="K17" s="36" t="s">
        <v>28</v>
      </c>
      <c r="L17" s="36">
        <f t="shared" ref="L17:L25" si="4">IF(H17-J17&lt;0,0,H17-J17)</f>
        <v>169.14487268571426</v>
      </c>
      <c r="M17" s="6" t="s">
        <v>6</v>
      </c>
      <c r="N17" s="38"/>
      <c r="O17" t="s">
        <v>28</v>
      </c>
      <c r="P17" s="37">
        <f>L17*N17</f>
        <v>0</v>
      </c>
    </row>
    <row r="18" spans="1:16" ht="20.25" customHeight="1" x14ac:dyDescent="0.25">
      <c r="A18" t="str">
        <f>'[1]STATEWIDE PAGE 2'!A18</f>
        <v>MD_SC</v>
      </c>
      <c r="B18" s="30">
        <f t="shared" si="0"/>
        <v>5215.53</v>
      </c>
      <c r="C18">
        <f>'[1]STATEWIDE PAGE 2'!C18</f>
        <v>5.9880000000000004</v>
      </c>
      <c r="D18" s="31">
        <f>'[1]STATEWIDE PAGE 2'!D18</f>
        <v>31230.593639999999</v>
      </c>
      <c r="E18" s="32">
        <f>'[1]STATEWIDE PAGE 2'!E18</f>
        <v>72</v>
      </c>
      <c r="F18" s="33">
        <f t="shared" si="1"/>
        <v>31302.593639999999</v>
      </c>
      <c r="G18" s="32">
        <f>'[1]STATEWIDE PAGE 2'!G18</f>
        <v>175</v>
      </c>
      <c r="H18" s="34">
        <f t="shared" si="2"/>
        <v>178.87196365714286</v>
      </c>
      <c r="I18" s="24" t="s">
        <v>27</v>
      </c>
      <c r="J18" s="35">
        <f t="shared" si="3"/>
        <v>10.8</v>
      </c>
      <c r="K18" s="36" t="s">
        <v>28</v>
      </c>
      <c r="L18" s="36">
        <f t="shared" si="4"/>
        <v>168.07196365714285</v>
      </c>
      <c r="M18" s="6" t="s">
        <v>6</v>
      </c>
      <c r="N18" s="38"/>
      <c r="O18" t="s">
        <v>28</v>
      </c>
      <c r="P18" s="37">
        <f t="shared" ref="P18:P24" si="5">L18*N18</f>
        <v>0</v>
      </c>
    </row>
    <row r="19" spans="1:16" ht="20.25" customHeight="1" x14ac:dyDescent="0.25">
      <c r="A19" t="str">
        <f>'[1]STATEWIDE PAGE 2'!A19</f>
        <v>MD_SSI</v>
      </c>
      <c r="B19" s="30">
        <f t="shared" si="0"/>
        <v>5215.53</v>
      </c>
      <c r="C19">
        <f>'[1]STATEWIDE PAGE 2'!C19</f>
        <v>7.9470000000000001</v>
      </c>
      <c r="D19" s="31">
        <f>'[1]STATEWIDE PAGE 2'!D19</f>
        <v>41447.816910000001</v>
      </c>
      <c r="E19" s="32">
        <f>'[1]STATEWIDE PAGE 2'!E19</f>
        <v>72</v>
      </c>
      <c r="F19" s="33">
        <f t="shared" si="1"/>
        <v>41519.816910000001</v>
      </c>
      <c r="G19" s="32">
        <f>'[1]STATEWIDE PAGE 2'!G19</f>
        <v>175</v>
      </c>
      <c r="H19" s="34">
        <f t="shared" si="2"/>
        <v>237.25609662857144</v>
      </c>
      <c r="I19" s="24" t="s">
        <v>27</v>
      </c>
      <c r="J19" s="35">
        <f t="shared" si="3"/>
        <v>10.8</v>
      </c>
      <c r="K19" s="36" t="s">
        <v>28</v>
      </c>
      <c r="L19" s="36">
        <f t="shared" si="4"/>
        <v>226.45609662857143</v>
      </c>
      <c r="M19" s="6" t="s">
        <v>6</v>
      </c>
      <c r="N19" s="38"/>
      <c r="O19" t="s">
        <v>28</v>
      </c>
      <c r="P19" s="37">
        <f t="shared" si="5"/>
        <v>0</v>
      </c>
    </row>
    <row r="20" spans="1:16" ht="20.25" customHeight="1" x14ac:dyDescent="0.25">
      <c r="A20" t="str">
        <f>'[1]STATEWIDE PAGE 2'!A20</f>
        <v>OI_RES</v>
      </c>
      <c r="B20" s="30">
        <f t="shared" si="0"/>
        <v>5215.53</v>
      </c>
      <c r="C20">
        <f>'[1]STATEWIDE PAGE 2'!C20</f>
        <v>3.1579999999999999</v>
      </c>
      <c r="D20" s="31">
        <f>'[1]STATEWIDE PAGE 2'!D20</f>
        <v>16470.64374</v>
      </c>
      <c r="E20" s="32">
        <f>'[1]STATEWIDE PAGE 2'!E20</f>
        <v>72</v>
      </c>
      <c r="F20" s="33">
        <f t="shared" si="1"/>
        <v>16542.64374</v>
      </c>
      <c r="G20" s="32">
        <f>'[1]STATEWIDE PAGE 2'!G20</f>
        <v>175</v>
      </c>
      <c r="H20" s="34">
        <f t="shared" si="2"/>
        <v>94.529392799999997</v>
      </c>
      <c r="I20" s="24" t="s">
        <v>27</v>
      </c>
      <c r="J20" s="35">
        <f t="shared" si="3"/>
        <v>10.8</v>
      </c>
      <c r="K20" s="36" t="s">
        <v>28</v>
      </c>
      <c r="L20" s="36">
        <f t="shared" si="4"/>
        <v>83.729392799999999</v>
      </c>
      <c r="M20" s="6" t="s">
        <v>6</v>
      </c>
      <c r="N20" s="38"/>
      <c r="O20" t="s">
        <v>28</v>
      </c>
      <c r="P20" s="37">
        <f>L20*N20</f>
        <v>0</v>
      </c>
    </row>
    <row r="21" spans="1:16" ht="20.25" customHeight="1" x14ac:dyDescent="0.25">
      <c r="A21" t="str">
        <f>'[1]STATEWIDE PAGE 2'!A21</f>
        <v>OI_SC</v>
      </c>
      <c r="B21" s="30">
        <f t="shared" si="0"/>
        <v>5215.53</v>
      </c>
      <c r="C21">
        <f>'[1]STATEWIDE PAGE 2'!C21</f>
        <v>6.7729999999999997</v>
      </c>
      <c r="D21" s="31">
        <f>'[1]STATEWIDE PAGE 2'!D21</f>
        <v>35324.784689999993</v>
      </c>
      <c r="E21" s="32">
        <f>'[1]STATEWIDE PAGE 2'!E21</f>
        <v>72</v>
      </c>
      <c r="F21" s="33">
        <f t="shared" si="1"/>
        <v>35396.784689999993</v>
      </c>
      <c r="G21" s="32">
        <f>'[1]STATEWIDE PAGE 2'!G21</f>
        <v>175</v>
      </c>
      <c r="H21" s="34">
        <f t="shared" si="2"/>
        <v>202.26734108571424</v>
      </c>
      <c r="I21" s="24" t="s">
        <v>27</v>
      </c>
      <c r="J21" s="35">
        <f t="shared" si="3"/>
        <v>10.8</v>
      </c>
      <c r="K21" s="36" t="s">
        <v>28</v>
      </c>
      <c r="L21" s="36">
        <f t="shared" si="4"/>
        <v>191.46734108571422</v>
      </c>
      <c r="M21" s="6" t="s">
        <v>6</v>
      </c>
      <c r="N21" s="38"/>
      <c r="O21" t="s">
        <v>28</v>
      </c>
      <c r="P21" s="37">
        <f t="shared" si="5"/>
        <v>0</v>
      </c>
    </row>
    <row r="22" spans="1:16" ht="20.25" customHeight="1" x14ac:dyDescent="0.25">
      <c r="A22" t="str">
        <f>'[1]STATEWIDE PAGE 2'!A22</f>
        <v>PSD</v>
      </c>
      <c r="B22" s="30">
        <f t="shared" si="0"/>
        <v>5215.53</v>
      </c>
      <c r="C22">
        <f>'[1]STATEWIDE PAGE 2'!C22</f>
        <v>3.5950000000000002</v>
      </c>
      <c r="D22" s="31">
        <f>'[1]STATEWIDE PAGE 2'!D22</f>
        <v>18749.83035</v>
      </c>
      <c r="E22" s="32">
        <f>'[1]STATEWIDE PAGE 2'!E22</f>
        <v>72</v>
      </c>
      <c r="F22" s="33">
        <f t="shared" si="1"/>
        <v>18821.83035</v>
      </c>
      <c r="G22" s="32">
        <f>'[1]STATEWIDE PAGE 2'!G22</f>
        <v>175</v>
      </c>
      <c r="H22" s="34">
        <f t="shared" si="2"/>
        <v>107.55331628571429</v>
      </c>
      <c r="I22" s="24" t="s">
        <v>27</v>
      </c>
      <c r="J22" s="35">
        <f t="shared" si="3"/>
        <v>10.8</v>
      </c>
      <c r="K22" s="36" t="s">
        <v>28</v>
      </c>
      <c r="L22" s="36">
        <f t="shared" si="4"/>
        <v>96.753316285714291</v>
      </c>
      <c r="M22" s="6" t="s">
        <v>6</v>
      </c>
      <c r="N22" s="38"/>
      <c r="O22" t="s">
        <v>28</v>
      </c>
      <c r="P22" s="37">
        <f t="shared" si="5"/>
        <v>0</v>
      </c>
    </row>
    <row r="23" spans="1:16" ht="20.25" customHeight="1" x14ac:dyDescent="0.25">
      <c r="A23" t="str">
        <f>'[1]STATEWIDE PAGE 2'!A23</f>
        <v>ED_P</v>
      </c>
      <c r="B23" s="30">
        <f t="shared" si="0"/>
        <v>5215.53</v>
      </c>
      <c r="C23">
        <f>'[1]STATEWIDE PAGE 2'!C23</f>
        <v>4.8220000000000001</v>
      </c>
      <c r="D23" s="31">
        <f>'[1]STATEWIDE PAGE 2'!D23</f>
        <v>25149.285659999998</v>
      </c>
      <c r="E23" s="32">
        <f>'[1]STATEWIDE PAGE 2'!E23</f>
        <v>72</v>
      </c>
      <c r="F23" s="33">
        <f t="shared" si="1"/>
        <v>25221.285659999998</v>
      </c>
      <c r="G23" s="32">
        <f>'[1]STATEWIDE PAGE 2'!G23</f>
        <v>175</v>
      </c>
      <c r="H23" s="34">
        <f t="shared" si="2"/>
        <v>144.12163234285714</v>
      </c>
      <c r="I23" s="24" t="s">
        <v>27</v>
      </c>
      <c r="J23" s="35">
        <f t="shared" si="3"/>
        <v>10.8</v>
      </c>
      <c r="K23" s="36" t="s">
        <v>28</v>
      </c>
      <c r="L23" s="36">
        <f t="shared" si="4"/>
        <v>133.32163234285713</v>
      </c>
      <c r="M23" s="6" t="s">
        <v>6</v>
      </c>
      <c r="N23" s="38"/>
      <c r="O23" t="s">
        <v>28</v>
      </c>
      <c r="P23" s="37">
        <f t="shared" si="5"/>
        <v>0</v>
      </c>
    </row>
    <row r="24" spans="1:16" ht="20.25" customHeight="1" x14ac:dyDescent="0.25">
      <c r="A24" t="str">
        <f>'[1]STATEWIDE PAGE 2'!A24</f>
        <v>MOID</v>
      </c>
      <c r="B24" s="30">
        <f t="shared" si="0"/>
        <v>5215.53</v>
      </c>
      <c r="C24">
        <f>'[1]STATEWIDE PAGE 2'!C24</f>
        <v>4.4210000000000003</v>
      </c>
      <c r="D24" s="31">
        <f>'[1]STATEWIDE PAGE 2'!D24</f>
        <v>23057.858130000001</v>
      </c>
      <c r="E24" s="32">
        <f>'[1]STATEWIDE PAGE 2'!E24</f>
        <v>72</v>
      </c>
      <c r="F24" s="33">
        <f t="shared" si="1"/>
        <v>23129.858130000001</v>
      </c>
      <c r="G24" s="32">
        <f>'[1]STATEWIDE PAGE 2'!G24</f>
        <v>175</v>
      </c>
      <c r="H24" s="34">
        <f t="shared" si="2"/>
        <v>132.17061788571428</v>
      </c>
      <c r="I24" s="24" t="s">
        <v>27</v>
      </c>
      <c r="J24" s="35">
        <f t="shared" si="3"/>
        <v>10.8</v>
      </c>
      <c r="K24" s="36" t="s">
        <v>28</v>
      </c>
      <c r="L24" s="36">
        <f t="shared" si="4"/>
        <v>121.37061788571428</v>
      </c>
      <c r="M24" s="6" t="s">
        <v>6</v>
      </c>
      <c r="N24" s="38"/>
      <c r="O24" t="s">
        <v>28</v>
      </c>
      <c r="P24" s="37">
        <f t="shared" si="5"/>
        <v>0</v>
      </c>
    </row>
    <row r="25" spans="1:16" ht="20.25" customHeight="1" x14ac:dyDescent="0.25">
      <c r="A25" t="str">
        <f>'[1]STATEWIDE PAGE 2'!A25</f>
        <v>VI</v>
      </c>
      <c r="B25" s="30">
        <f t="shared" si="0"/>
        <v>5215.53</v>
      </c>
      <c r="C25">
        <f>'[1]STATEWIDE PAGE 2'!C25</f>
        <v>4.806</v>
      </c>
      <c r="D25" s="31">
        <f>'[1]STATEWIDE PAGE 2'!D25</f>
        <v>25065.837179999999</v>
      </c>
      <c r="E25" s="32">
        <f>'[1]STATEWIDE PAGE 2'!E25</f>
        <v>72</v>
      </c>
      <c r="F25" s="33">
        <f t="shared" si="1"/>
        <v>25137.837179999999</v>
      </c>
      <c r="G25" s="32">
        <f>'[1]STATEWIDE PAGE 2'!G25</f>
        <v>175</v>
      </c>
      <c r="H25" s="34">
        <f t="shared" si="2"/>
        <v>143.64478388571428</v>
      </c>
      <c r="I25" s="24" t="s">
        <v>27</v>
      </c>
      <c r="J25" s="35">
        <f t="shared" si="3"/>
        <v>10.8</v>
      </c>
      <c r="K25" s="36" t="s">
        <v>28</v>
      </c>
      <c r="L25" s="36">
        <f t="shared" si="4"/>
        <v>132.84478388571426</v>
      </c>
      <c r="M25" s="6" t="s">
        <v>6</v>
      </c>
      <c r="N25" s="11"/>
      <c r="O25" t="s">
        <v>28</v>
      </c>
      <c r="P25" s="37">
        <f>L25*N25</f>
        <v>0</v>
      </c>
    </row>
    <row r="26" spans="1:16" x14ac:dyDescent="0.25">
      <c r="B26" s="30"/>
    </row>
    <row r="27" spans="1:16" x14ac:dyDescent="0.25">
      <c r="N27" t="s">
        <v>32</v>
      </c>
      <c r="P27" s="39">
        <f>SUM(P16:P25)</f>
        <v>0</v>
      </c>
    </row>
    <row r="29" spans="1:16" ht="15.75" thickBot="1" x14ac:dyDescent="0.3">
      <c r="N29" s="40" t="s">
        <v>33</v>
      </c>
      <c r="P29" s="41">
        <f>ROUND(P11+P27,2)</f>
        <v>0</v>
      </c>
    </row>
    <row r="30" spans="1:16" ht="15.75" thickTop="1" x14ac:dyDescent="0.25">
      <c r="N30" s="42" t="s">
        <v>34</v>
      </c>
    </row>
  </sheetData>
  <mergeCells count="1">
    <mergeCell ref="H8:L8"/>
  </mergeCells>
  <pageMargins left="0.7" right="0.7" top="0.75" bottom="0.7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2f1d1a060a580ae3148d86f0bc18eb70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578f3762de9cd8cadc1575cd7e15a5ac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9ac7c7-1a2e-46bd-a988-685139f8f258" xsi:nil="true"/>
    <lcf76f155ced4ddcb4097134ff3c332f xmlns="73d57025-ee5d-49b6-a60b-7d33184acc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758C072-0260-40ED-8756-03EB0AAD88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497F99-9895-419D-A16A-4835F74868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38EA58-5251-4AB7-8E85-5DBC3C746797}">
  <ds:schemaRefs>
    <ds:schemaRef ds:uri="http://schemas.microsoft.com/office/2006/metadata/properties"/>
    <ds:schemaRef ds:uri="http://schemas.microsoft.com/office/infopath/2007/PartnerControls"/>
    <ds:schemaRef ds:uri="f69ac7c7-1a2e-46bd-a988-685139f8f258"/>
    <ds:schemaRef ds:uri="73d57025-ee5d-49b6-a60b-7d33184acc8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GILA PG 1</vt:lpstr>
      <vt:lpstr>GILA PG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Nessen, Mac</dc:creator>
  <cp:lastModifiedBy>Grandlienard, Greg</cp:lastModifiedBy>
  <dcterms:created xsi:type="dcterms:W3CDTF">2026-09-16T19:05:05Z</dcterms:created>
  <dcterms:modified xsi:type="dcterms:W3CDTF">2026-09-29T18:41:58Z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0x01010011E11B9217455B40B8FBB9893A94134E</vt:lpwstr>
  </property>
</Properties>
</file>