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adecloud.sharepoint.com/sites/SF.team/Shared Documents/FISCAL OPERATIONS/PAYMENT/Procedure and Documentation/Forms_Templates_Applications/LEA Forms/"/>
    </mc:Choice>
  </mc:AlternateContent>
  <xr:revisionPtr revIDLastSave="78" documentId="13_ncr:1_{4B6FCE86-C9DF-49FD-8D7E-8C8C053F2AA5}" xr6:coauthVersionLast="47" xr6:coauthVersionMax="47" xr10:uidLastSave="{8699D058-2E60-4FB1-9B05-7F49AFCF1D68}"/>
  <bookViews>
    <workbookView xWindow="20370" yWindow="-120" windowWidth="29040" windowHeight="15840" tabRatio="907" xr2:uid="{00000000-000D-0000-FFFF-FFFF00000000}"/>
  </bookViews>
  <sheets>
    <sheet name="Instructions Tab" sheetId="16" r:id="rId1"/>
    <sheet name="BSA 64-1" sheetId="1" r:id="rId2"/>
    <sheet name="JUL Payment" sheetId="13" r:id="rId3"/>
    <sheet name="AUG Payment" sheetId="2" r:id="rId4"/>
    <sheet name="SEPT Payment" sheetId="3" r:id="rId5"/>
    <sheet name="OCT Payment" sheetId="4" r:id="rId6"/>
    <sheet name="NOV Payment" sheetId="5" r:id="rId7"/>
    <sheet name="DEC Payment" sheetId="6" r:id="rId8"/>
    <sheet name="JAN Payment" sheetId="7" r:id="rId9"/>
    <sheet name="FEB Payment" sheetId="8" r:id="rId10"/>
    <sheet name="MAR Payment" sheetId="9" r:id="rId11"/>
    <sheet name="APR Payment" sheetId="10" r:id="rId12"/>
    <sheet name="MAY Payment" sheetId="11" r:id="rId13"/>
    <sheet name="JUN Payment" sheetId="12" r:id="rId14"/>
  </sheets>
  <definedNames>
    <definedName name="BLA">4390.65</definedName>
    <definedName name="CAA_9_12">2211.97</definedName>
    <definedName name="CAA_K_8">1897.9</definedName>
    <definedName name="_xlnm.Print_Area" localSheetId="1">'BSA 64-1'!$A$1:$K$36</definedName>
    <definedName name="_xlnm.Print_Area" localSheetId="0">'Instructions Tab'!$A$1:$C$70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2" l="1"/>
  <c r="I9" i="12"/>
  <c r="I5" i="12"/>
  <c r="I13" i="11"/>
  <c r="I9" i="11"/>
  <c r="I5" i="11"/>
  <c r="I13" i="10"/>
  <c r="I9" i="10"/>
  <c r="I5" i="10"/>
  <c r="I13" i="9"/>
  <c r="I9" i="9"/>
  <c r="I5" i="9"/>
  <c r="I13" i="8"/>
  <c r="I9" i="8"/>
  <c r="I5" i="8"/>
  <c r="I13" i="7"/>
  <c r="I9" i="7"/>
  <c r="I5" i="7"/>
  <c r="I13" i="6"/>
  <c r="I9" i="6"/>
  <c r="I5" i="6"/>
  <c r="I13" i="5"/>
  <c r="I9" i="5"/>
  <c r="I5" i="5"/>
  <c r="I13" i="4"/>
  <c r="I9" i="4"/>
  <c r="I5" i="4"/>
  <c r="I13" i="3"/>
  <c r="I9" i="3"/>
  <c r="I5" i="3"/>
  <c r="I13" i="2"/>
  <c r="I9" i="2"/>
  <c r="I5" i="2"/>
  <c r="I13" i="13"/>
  <c r="I9" i="13"/>
  <c r="I5" i="13"/>
  <c r="G34" i="13"/>
  <c r="E34" i="13"/>
  <c r="C34" i="13"/>
  <c r="G33" i="13"/>
  <c r="E33" i="13"/>
  <c r="C33" i="13"/>
  <c r="G32" i="13"/>
  <c r="E32" i="13"/>
  <c r="C32" i="13"/>
  <c r="G34" i="12"/>
  <c r="E34" i="12"/>
  <c r="C34" i="12"/>
  <c r="G33" i="12"/>
  <c r="E33" i="12"/>
  <c r="C33" i="12"/>
  <c r="G32" i="12"/>
  <c r="E32" i="12"/>
  <c r="C32" i="12"/>
  <c r="G34" i="11"/>
  <c r="E34" i="11"/>
  <c r="C34" i="11"/>
  <c r="G33" i="11"/>
  <c r="E33" i="11"/>
  <c r="C33" i="11"/>
  <c r="G32" i="11"/>
  <c r="E32" i="11"/>
  <c r="C32" i="11"/>
  <c r="G34" i="10"/>
  <c r="E34" i="10"/>
  <c r="C34" i="10"/>
  <c r="G33" i="10"/>
  <c r="E33" i="10"/>
  <c r="C33" i="10"/>
  <c r="G32" i="10"/>
  <c r="E32" i="10"/>
  <c r="C32" i="10"/>
  <c r="G34" i="9"/>
  <c r="E34" i="9"/>
  <c r="C34" i="9"/>
  <c r="G33" i="9"/>
  <c r="E33" i="9"/>
  <c r="C33" i="9"/>
  <c r="G32" i="9"/>
  <c r="E32" i="9"/>
  <c r="C32" i="9"/>
  <c r="G34" i="8"/>
  <c r="E34" i="8"/>
  <c r="C34" i="8"/>
  <c r="G33" i="8"/>
  <c r="E33" i="8"/>
  <c r="C33" i="8"/>
  <c r="G32" i="8"/>
  <c r="E32" i="8"/>
  <c r="C32" i="8"/>
  <c r="G34" i="7"/>
  <c r="E34" i="7"/>
  <c r="C34" i="7"/>
  <c r="G33" i="7"/>
  <c r="E33" i="7"/>
  <c r="C33" i="7"/>
  <c r="G32" i="7"/>
  <c r="E32" i="7"/>
  <c r="C32" i="7"/>
  <c r="G34" i="6"/>
  <c r="E34" i="6"/>
  <c r="C34" i="6"/>
  <c r="G33" i="6"/>
  <c r="E33" i="6"/>
  <c r="C33" i="6"/>
  <c r="G32" i="6"/>
  <c r="E32" i="6"/>
  <c r="C32" i="6"/>
  <c r="G34" i="5"/>
  <c r="E34" i="5"/>
  <c r="C34" i="5"/>
  <c r="G33" i="5"/>
  <c r="E33" i="5"/>
  <c r="C33" i="5"/>
  <c r="G32" i="5"/>
  <c r="E32" i="5"/>
  <c r="C32" i="5"/>
  <c r="G34" i="4"/>
  <c r="E34" i="4"/>
  <c r="C34" i="4"/>
  <c r="G33" i="4"/>
  <c r="E33" i="4"/>
  <c r="C33" i="4"/>
  <c r="G32" i="4"/>
  <c r="E32" i="4"/>
  <c r="C32" i="4"/>
  <c r="G34" i="3"/>
  <c r="E34" i="3"/>
  <c r="C34" i="3"/>
  <c r="G33" i="3"/>
  <c r="E33" i="3"/>
  <c r="C33" i="3"/>
  <c r="G32" i="3"/>
  <c r="E32" i="3"/>
  <c r="C32" i="3"/>
  <c r="G33" i="2"/>
  <c r="E33" i="2"/>
  <c r="C33" i="2"/>
  <c r="G29" i="2"/>
  <c r="E29" i="2"/>
  <c r="C29" i="2"/>
  <c r="K21" i="1"/>
  <c r="K20" i="1"/>
  <c r="K19" i="1"/>
  <c r="K18" i="1"/>
  <c r="K17" i="1"/>
  <c r="K16" i="1"/>
  <c r="K15" i="1"/>
  <c r="K14" i="1"/>
  <c r="K13" i="1"/>
  <c r="K12" i="1"/>
  <c r="K11" i="1"/>
  <c r="K7" i="3"/>
  <c r="K7" i="4" s="1"/>
  <c r="K7" i="5" s="1"/>
  <c r="K7" i="6" s="1"/>
  <c r="K7" i="7" s="1"/>
  <c r="K16" i="3"/>
  <c r="K16" i="4" s="1"/>
  <c r="K16" i="5" s="1"/>
  <c r="K16" i="6" s="1"/>
  <c r="K16" i="7" s="1"/>
  <c r="K16" i="8" s="1"/>
  <c r="K16" i="9" s="1"/>
  <c r="K16" i="10" s="1"/>
  <c r="K16" i="11" s="1"/>
  <c r="K16" i="12" s="1"/>
  <c r="K16" i="13" s="1"/>
  <c r="G31" i="13"/>
  <c r="E31" i="13"/>
  <c r="C31" i="13"/>
  <c r="G30" i="13"/>
  <c r="E30" i="13"/>
  <c r="C30" i="13"/>
  <c r="G29" i="13"/>
  <c r="E29" i="13"/>
  <c r="C29" i="13"/>
  <c r="G28" i="13"/>
  <c r="E28" i="13"/>
  <c r="C28" i="13"/>
  <c r="G27" i="13"/>
  <c r="E27" i="13"/>
  <c r="C27" i="13"/>
  <c r="G26" i="13"/>
  <c r="E26" i="13"/>
  <c r="C26" i="13"/>
  <c r="G25" i="13"/>
  <c r="E25" i="13"/>
  <c r="C25" i="13"/>
  <c r="G24" i="13"/>
  <c r="E24" i="13"/>
  <c r="C24" i="13"/>
  <c r="G23" i="13"/>
  <c r="E23" i="13"/>
  <c r="C23" i="13"/>
  <c r="G22" i="13"/>
  <c r="E22" i="13"/>
  <c r="C22" i="13"/>
  <c r="G21" i="13"/>
  <c r="E21" i="13"/>
  <c r="C21" i="13"/>
  <c r="G20" i="13"/>
  <c r="E20" i="13"/>
  <c r="C20" i="13"/>
  <c r="G31" i="12"/>
  <c r="E31" i="12"/>
  <c r="C31" i="12"/>
  <c r="G30" i="12"/>
  <c r="E30" i="12"/>
  <c r="C30" i="12"/>
  <c r="G29" i="12"/>
  <c r="E29" i="12"/>
  <c r="C29" i="12"/>
  <c r="G28" i="12"/>
  <c r="E28" i="12"/>
  <c r="C28" i="12"/>
  <c r="G27" i="12"/>
  <c r="E27" i="12"/>
  <c r="C27" i="12"/>
  <c r="G26" i="12"/>
  <c r="E26" i="12"/>
  <c r="C26" i="12"/>
  <c r="G25" i="12"/>
  <c r="E25" i="12"/>
  <c r="C25" i="12"/>
  <c r="G24" i="12"/>
  <c r="E24" i="12"/>
  <c r="C24" i="12"/>
  <c r="G23" i="12"/>
  <c r="E23" i="12"/>
  <c r="C23" i="12"/>
  <c r="G22" i="12"/>
  <c r="E22" i="12"/>
  <c r="C22" i="12"/>
  <c r="G21" i="12"/>
  <c r="E21" i="12"/>
  <c r="C21" i="12"/>
  <c r="G20" i="12"/>
  <c r="E20" i="12"/>
  <c r="C20" i="12"/>
  <c r="G31" i="11"/>
  <c r="E31" i="11"/>
  <c r="C31" i="11"/>
  <c r="G30" i="11"/>
  <c r="E30" i="11"/>
  <c r="C30" i="11"/>
  <c r="G29" i="11"/>
  <c r="E29" i="11"/>
  <c r="C29" i="11"/>
  <c r="G28" i="11"/>
  <c r="E28" i="11"/>
  <c r="C28" i="11"/>
  <c r="G27" i="11"/>
  <c r="E27" i="11"/>
  <c r="C27" i="11"/>
  <c r="G26" i="11"/>
  <c r="E26" i="11"/>
  <c r="C26" i="11"/>
  <c r="G25" i="11"/>
  <c r="E25" i="11"/>
  <c r="C25" i="11"/>
  <c r="G24" i="11"/>
  <c r="E24" i="11"/>
  <c r="C24" i="11"/>
  <c r="G23" i="11"/>
  <c r="E23" i="11"/>
  <c r="C23" i="11"/>
  <c r="G22" i="11"/>
  <c r="E22" i="11"/>
  <c r="C22" i="11"/>
  <c r="G21" i="11"/>
  <c r="E21" i="11"/>
  <c r="C21" i="11"/>
  <c r="G20" i="11"/>
  <c r="E20" i="11"/>
  <c r="C20" i="11"/>
  <c r="G31" i="10"/>
  <c r="E31" i="10"/>
  <c r="C31" i="10"/>
  <c r="G30" i="10"/>
  <c r="E30" i="10"/>
  <c r="C30" i="10"/>
  <c r="G29" i="10"/>
  <c r="E29" i="10"/>
  <c r="C29" i="10"/>
  <c r="G28" i="10"/>
  <c r="E28" i="10"/>
  <c r="C28" i="10"/>
  <c r="G27" i="10"/>
  <c r="E27" i="10"/>
  <c r="C27" i="10"/>
  <c r="G26" i="10"/>
  <c r="E26" i="10"/>
  <c r="C26" i="10"/>
  <c r="G25" i="10"/>
  <c r="E25" i="10"/>
  <c r="C25" i="10"/>
  <c r="G24" i="10"/>
  <c r="E24" i="10"/>
  <c r="C24" i="10"/>
  <c r="G23" i="10"/>
  <c r="E23" i="10"/>
  <c r="C23" i="10"/>
  <c r="G22" i="10"/>
  <c r="E22" i="10"/>
  <c r="C22" i="10"/>
  <c r="G21" i="10"/>
  <c r="E21" i="10"/>
  <c r="C21" i="10"/>
  <c r="G20" i="10"/>
  <c r="E20" i="10"/>
  <c r="C20" i="10"/>
  <c r="G31" i="9"/>
  <c r="E31" i="9"/>
  <c r="C31" i="9"/>
  <c r="G30" i="9"/>
  <c r="E30" i="9"/>
  <c r="C30" i="9"/>
  <c r="G29" i="9"/>
  <c r="E29" i="9"/>
  <c r="C29" i="9"/>
  <c r="G28" i="9"/>
  <c r="E28" i="9"/>
  <c r="C28" i="9"/>
  <c r="G27" i="9"/>
  <c r="E27" i="9"/>
  <c r="C27" i="9"/>
  <c r="G26" i="9"/>
  <c r="E26" i="9"/>
  <c r="C26" i="9"/>
  <c r="G25" i="9"/>
  <c r="E25" i="9"/>
  <c r="C25" i="9"/>
  <c r="G24" i="9"/>
  <c r="E24" i="9"/>
  <c r="C24" i="9"/>
  <c r="G23" i="9"/>
  <c r="E23" i="9"/>
  <c r="C23" i="9"/>
  <c r="G22" i="9"/>
  <c r="E22" i="9"/>
  <c r="C22" i="9"/>
  <c r="G21" i="9"/>
  <c r="E21" i="9"/>
  <c r="C21" i="9"/>
  <c r="G20" i="9"/>
  <c r="E20" i="9"/>
  <c r="C20" i="9"/>
  <c r="G31" i="8"/>
  <c r="E31" i="8"/>
  <c r="C31" i="8"/>
  <c r="G30" i="8"/>
  <c r="E30" i="8"/>
  <c r="C30" i="8"/>
  <c r="G29" i="8"/>
  <c r="E29" i="8"/>
  <c r="C29" i="8"/>
  <c r="G28" i="8"/>
  <c r="E28" i="8"/>
  <c r="C28" i="8"/>
  <c r="G27" i="8"/>
  <c r="E27" i="8"/>
  <c r="C27" i="8"/>
  <c r="G26" i="8"/>
  <c r="E26" i="8"/>
  <c r="C26" i="8"/>
  <c r="G25" i="8"/>
  <c r="E25" i="8"/>
  <c r="C25" i="8"/>
  <c r="G24" i="8"/>
  <c r="E24" i="8"/>
  <c r="C24" i="8"/>
  <c r="G23" i="8"/>
  <c r="E23" i="8"/>
  <c r="C23" i="8"/>
  <c r="G22" i="8"/>
  <c r="E22" i="8"/>
  <c r="C22" i="8"/>
  <c r="G21" i="8"/>
  <c r="E21" i="8"/>
  <c r="C21" i="8"/>
  <c r="G20" i="8"/>
  <c r="E20" i="8"/>
  <c r="C20" i="8"/>
  <c r="G31" i="7"/>
  <c r="E31" i="7"/>
  <c r="C31" i="7"/>
  <c r="G30" i="7"/>
  <c r="E30" i="7"/>
  <c r="C30" i="7"/>
  <c r="G29" i="7"/>
  <c r="E29" i="7"/>
  <c r="C29" i="7"/>
  <c r="G28" i="7"/>
  <c r="E28" i="7"/>
  <c r="C28" i="7"/>
  <c r="G27" i="7"/>
  <c r="E27" i="7"/>
  <c r="C27" i="7"/>
  <c r="G26" i="7"/>
  <c r="E26" i="7"/>
  <c r="C26" i="7"/>
  <c r="G25" i="7"/>
  <c r="E25" i="7"/>
  <c r="C25" i="7"/>
  <c r="G24" i="7"/>
  <c r="E24" i="7"/>
  <c r="C24" i="7"/>
  <c r="G23" i="7"/>
  <c r="E23" i="7"/>
  <c r="C23" i="7"/>
  <c r="G22" i="7"/>
  <c r="E22" i="7"/>
  <c r="C22" i="7"/>
  <c r="G21" i="7"/>
  <c r="E21" i="7"/>
  <c r="C21" i="7"/>
  <c r="G20" i="7"/>
  <c r="E20" i="7"/>
  <c r="C20" i="7"/>
  <c r="G31" i="6"/>
  <c r="E31" i="6"/>
  <c r="C31" i="6"/>
  <c r="G30" i="6"/>
  <c r="E30" i="6"/>
  <c r="C30" i="6"/>
  <c r="G29" i="6"/>
  <c r="E29" i="6"/>
  <c r="C29" i="6"/>
  <c r="G28" i="6"/>
  <c r="E28" i="6"/>
  <c r="C28" i="6"/>
  <c r="G27" i="6"/>
  <c r="E27" i="6"/>
  <c r="C27" i="6"/>
  <c r="G26" i="6"/>
  <c r="E26" i="6"/>
  <c r="C26" i="6"/>
  <c r="G25" i="6"/>
  <c r="E25" i="6"/>
  <c r="C25" i="6"/>
  <c r="G24" i="6"/>
  <c r="E24" i="6"/>
  <c r="C24" i="6"/>
  <c r="G23" i="6"/>
  <c r="E23" i="6"/>
  <c r="C23" i="6"/>
  <c r="G22" i="6"/>
  <c r="E22" i="6"/>
  <c r="C22" i="6"/>
  <c r="G21" i="6"/>
  <c r="E21" i="6"/>
  <c r="C21" i="6"/>
  <c r="G20" i="6"/>
  <c r="E20" i="6"/>
  <c r="C20" i="6"/>
  <c r="G31" i="5"/>
  <c r="E31" i="5"/>
  <c r="C31" i="5"/>
  <c r="G30" i="5"/>
  <c r="E30" i="5"/>
  <c r="C30" i="5"/>
  <c r="G29" i="5"/>
  <c r="E29" i="5"/>
  <c r="C29" i="5"/>
  <c r="G28" i="5"/>
  <c r="E28" i="5"/>
  <c r="C28" i="5"/>
  <c r="G27" i="5"/>
  <c r="E27" i="5"/>
  <c r="C27" i="5"/>
  <c r="G26" i="5"/>
  <c r="E26" i="5"/>
  <c r="C26" i="5"/>
  <c r="G25" i="5"/>
  <c r="E25" i="5"/>
  <c r="C25" i="5"/>
  <c r="G24" i="5"/>
  <c r="E24" i="5"/>
  <c r="C24" i="5"/>
  <c r="G23" i="5"/>
  <c r="E23" i="5"/>
  <c r="C23" i="5"/>
  <c r="G22" i="5"/>
  <c r="E22" i="5"/>
  <c r="C22" i="5"/>
  <c r="G21" i="5"/>
  <c r="E21" i="5"/>
  <c r="C21" i="5"/>
  <c r="G20" i="5"/>
  <c r="E20" i="5"/>
  <c r="C20" i="5"/>
  <c r="G31" i="4"/>
  <c r="E31" i="4"/>
  <c r="C31" i="4"/>
  <c r="G30" i="4"/>
  <c r="E30" i="4"/>
  <c r="C30" i="4"/>
  <c r="G29" i="4"/>
  <c r="E29" i="4"/>
  <c r="C29" i="4"/>
  <c r="G28" i="4"/>
  <c r="E28" i="4"/>
  <c r="C28" i="4"/>
  <c r="G27" i="4"/>
  <c r="E27" i="4"/>
  <c r="C27" i="4"/>
  <c r="G26" i="4"/>
  <c r="E26" i="4"/>
  <c r="C26" i="4"/>
  <c r="G25" i="4"/>
  <c r="E25" i="4"/>
  <c r="C25" i="4"/>
  <c r="G24" i="4"/>
  <c r="E24" i="4"/>
  <c r="C24" i="4"/>
  <c r="G23" i="4"/>
  <c r="E23" i="4"/>
  <c r="C23" i="4"/>
  <c r="G22" i="4"/>
  <c r="E22" i="4"/>
  <c r="C22" i="4"/>
  <c r="G21" i="4"/>
  <c r="E21" i="4"/>
  <c r="C21" i="4"/>
  <c r="G20" i="4"/>
  <c r="E20" i="4"/>
  <c r="C20" i="4"/>
  <c r="G31" i="3"/>
  <c r="E31" i="3"/>
  <c r="C31" i="3"/>
  <c r="G30" i="3"/>
  <c r="E30" i="3"/>
  <c r="C30" i="3"/>
  <c r="G29" i="3"/>
  <c r="E29" i="3"/>
  <c r="C29" i="3"/>
  <c r="G28" i="3"/>
  <c r="E28" i="3"/>
  <c r="C28" i="3"/>
  <c r="G27" i="3"/>
  <c r="E27" i="3"/>
  <c r="C27" i="3"/>
  <c r="G26" i="3"/>
  <c r="E26" i="3"/>
  <c r="C26" i="3"/>
  <c r="G25" i="3"/>
  <c r="E25" i="3"/>
  <c r="C25" i="3"/>
  <c r="G24" i="3"/>
  <c r="E24" i="3"/>
  <c r="C24" i="3"/>
  <c r="G23" i="3"/>
  <c r="E23" i="3"/>
  <c r="C23" i="3"/>
  <c r="G22" i="3"/>
  <c r="E22" i="3"/>
  <c r="C22" i="3"/>
  <c r="G21" i="3"/>
  <c r="E21" i="3"/>
  <c r="C21" i="3"/>
  <c r="G20" i="3"/>
  <c r="E20" i="3"/>
  <c r="C20" i="3"/>
  <c r="G34" i="2"/>
  <c r="E34" i="2"/>
  <c r="C34" i="2"/>
  <c r="G32" i="2"/>
  <c r="E32" i="2"/>
  <c r="C32" i="2"/>
  <c r="G31" i="2"/>
  <c r="E31" i="2"/>
  <c r="C31" i="2"/>
  <c r="G30" i="2"/>
  <c r="E30" i="2"/>
  <c r="C30" i="2"/>
  <c r="G28" i="2"/>
  <c r="E28" i="2"/>
  <c r="C28" i="2"/>
  <c r="G27" i="2"/>
  <c r="E27" i="2"/>
  <c r="C27" i="2"/>
  <c r="G26" i="2"/>
  <c r="E26" i="2"/>
  <c r="C26" i="2"/>
  <c r="G25" i="2"/>
  <c r="E25" i="2"/>
  <c r="C25" i="2"/>
  <c r="G24" i="2"/>
  <c r="E24" i="2"/>
  <c r="C24" i="2"/>
  <c r="G23" i="2"/>
  <c r="E23" i="2"/>
  <c r="C23" i="2"/>
  <c r="G22" i="2"/>
  <c r="E22" i="2"/>
  <c r="C22" i="2"/>
  <c r="G21" i="2"/>
  <c r="E21" i="2"/>
  <c r="C21" i="2"/>
  <c r="G20" i="2"/>
  <c r="E20" i="2"/>
  <c r="C20" i="2"/>
  <c r="K7" i="9" l="1"/>
  <c r="K7" i="8"/>
  <c r="K7" i="10" l="1"/>
  <c r="G5" i="3"/>
  <c r="G13" i="13"/>
  <c r="E13" i="13"/>
  <c r="H13" i="13" s="1"/>
  <c r="D13" i="13"/>
  <c r="G9" i="13"/>
  <c r="E9" i="13"/>
  <c r="H9" i="13" s="1"/>
  <c r="D9" i="13"/>
  <c r="H5" i="13"/>
  <c r="G5" i="13"/>
  <c r="G13" i="12"/>
  <c r="E13" i="12"/>
  <c r="H13" i="12" s="1"/>
  <c r="D13" i="12"/>
  <c r="G9" i="12"/>
  <c r="E9" i="12"/>
  <c r="H9" i="12" s="1"/>
  <c r="D9" i="12"/>
  <c r="H5" i="12"/>
  <c r="G5" i="12"/>
  <c r="E13" i="11"/>
  <c r="H13" i="11" s="1"/>
  <c r="D13" i="11"/>
  <c r="G13" i="11" s="1"/>
  <c r="E9" i="11"/>
  <c r="H9" i="11" s="1"/>
  <c r="D9" i="11"/>
  <c r="G9" i="11" s="1"/>
  <c r="H5" i="11"/>
  <c r="G5" i="11"/>
  <c r="G13" i="10"/>
  <c r="E13" i="10"/>
  <c r="H13" i="10" s="1"/>
  <c r="D13" i="10"/>
  <c r="G9" i="10"/>
  <c r="E9" i="10"/>
  <c r="H9" i="10" s="1"/>
  <c r="D9" i="10"/>
  <c r="H5" i="10"/>
  <c r="G5" i="10"/>
  <c r="H13" i="9"/>
  <c r="G13" i="9"/>
  <c r="E13" i="9"/>
  <c r="D13" i="9"/>
  <c r="H9" i="9"/>
  <c r="G9" i="9"/>
  <c r="E9" i="9"/>
  <c r="D9" i="9"/>
  <c r="H5" i="9"/>
  <c r="G5" i="9"/>
  <c r="G13" i="8"/>
  <c r="E13" i="8"/>
  <c r="H13" i="8" s="1"/>
  <c r="D13" i="8"/>
  <c r="G9" i="8"/>
  <c r="E9" i="8"/>
  <c r="H9" i="8" s="1"/>
  <c r="D9" i="8"/>
  <c r="H5" i="8"/>
  <c r="G5" i="8"/>
  <c r="G13" i="7"/>
  <c r="E13" i="7"/>
  <c r="H13" i="7" s="1"/>
  <c r="D13" i="7"/>
  <c r="G9" i="7"/>
  <c r="E9" i="7"/>
  <c r="H9" i="7" s="1"/>
  <c r="D9" i="7"/>
  <c r="H5" i="7"/>
  <c r="G5" i="7"/>
  <c r="H13" i="6"/>
  <c r="G13" i="6"/>
  <c r="E13" i="6"/>
  <c r="D13" i="6"/>
  <c r="H9" i="6"/>
  <c r="G9" i="6"/>
  <c r="E9" i="6"/>
  <c r="D9" i="6"/>
  <c r="H5" i="6"/>
  <c r="G5" i="6"/>
  <c r="H13" i="5"/>
  <c r="G13" i="5"/>
  <c r="E13" i="5"/>
  <c r="D13" i="5"/>
  <c r="H9" i="5"/>
  <c r="G9" i="5"/>
  <c r="E9" i="5"/>
  <c r="D9" i="5"/>
  <c r="H5" i="5"/>
  <c r="G5" i="5"/>
  <c r="H13" i="4"/>
  <c r="G13" i="4"/>
  <c r="E13" i="4"/>
  <c r="D13" i="4"/>
  <c r="H9" i="4"/>
  <c r="G9" i="4"/>
  <c r="E9" i="4"/>
  <c r="D9" i="4"/>
  <c r="H5" i="4"/>
  <c r="G5" i="4"/>
  <c r="G13" i="3"/>
  <c r="E13" i="3"/>
  <c r="H13" i="3" s="1"/>
  <c r="D13" i="3"/>
  <c r="G9" i="3"/>
  <c r="E9" i="3"/>
  <c r="H9" i="3" s="1"/>
  <c r="D9" i="3"/>
  <c r="H5" i="3"/>
  <c r="D9" i="2"/>
  <c r="G9" i="2" s="1"/>
  <c r="D13" i="2"/>
  <c r="G13" i="2" s="1"/>
  <c r="E9" i="2"/>
  <c r="H9" i="2" s="1"/>
  <c r="H5" i="2"/>
  <c r="G5" i="2"/>
  <c r="E13" i="2"/>
  <c r="H13" i="2" s="1"/>
  <c r="K7" i="11" l="1"/>
  <c r="K7" i="12" l="1"/>
  <c r="N12" i="2"/>
  <c r="M12" i="2"/>
  <c r="M12" i="3" s="1"/>
  <c r="M12" i="4" s="1"/>
  <c r="K7" i="13" l="1"/>
  <c r="K12" i="2"/>
  <c r="M13" i="4"/>
  <c r="M12" i="5"/>
  <c r="N13" i="2"/>
  <c r="N12" i="3"/>
  <c r="M13" i="2"/>
  <c r="M13" i="3"/>
  <c r="K12" i="3" l="1"/>
  <c r="K13" i="3" s="1"/>
  <c r="K13" i="2"/>
  <c r="M16" i="2"/>
  <c r="N13" i="3"/>
  <c r="M16" i="3" s="1"/>
  <c r="N12" i="4"/>
  <c r="M13" i="5"/>
  <c r="M12" i="6"/>
  <c r="N12" i="5" l="1"/>
  <c r="N13" i="4"/>
  <c r="M16" i="4" s="1"/>
  <c r="M13" i="6"/>
  <c r="M12" i="7"/>
  <c r="K19" i="2"/>
  <c r="K19" i="3" s="1"/>
  <c r="M19" i="2" l="1"/>
  <c r="E10" i="1" s="1"/>
  <c r="F10" i="1" s="1"/>
  <c r="I10" i="1" s="1"/>
  <c r="K19" i="4"/>
  <c r="K19" i="5" s="1"/>
  <c r="K19" i="6" s="1"/>
  <c r="K19" i="7" s="1"/>
  <c r="K19" i="8" s="1"/>
  <c r="K19" i="9" s="1"/>
  <c r="K19" i="10" s="1"/>
  <c r="K19" i="11" s="1"/>
  <c r="N13" i="5"/>
  <c r="M16" i="5" s="1"/>
  <c r="N12" i="6"/>
  <c r="M13" i="7"/>
  <c r="M12" i="8"/>
  <c r="K12" i="4"/>
  <c r="K13" i="4" s="1"/>
  <c r="K19" i="12" l="1"/>
  <c r="K19" i="13" s="1"/>
  <c r="J10" i="1"/>
  <c r="M19" i="3"/>
  <c r="C11" i="1" s="1"/>
  <c r="M13" i="8"/>
  <c r="M12" i="9"/>
  <c r="K12" i="5"/>
  <c r="K13" i="5" s="1"/>
  <c r="N13" i="6"/>
  <c r="M16" i="6" s="1"/>
  <c r="N12" i="7"/>
  <c r="E11" i="1" l="1"/>
  <c r="F11" i="1" s="1"/>
  <c r="I11" i="1" s="1"/>
  <c r="J11" i="1" s="1"/>
  <c r="M19" i="4"/>
  <c r="C12" i="1" s="1"/>
  <c r="N13" i="7"/>
  <c r="M16" i="7" s="1"/>
  <c r="N12" i="8"/>
  <c r="M13" i="9"/>
  <c r="M12" i="10"/>
  <c r="K12" i="6"/>
  <c r="K13" i="6" s="1"/>
  <c r="E12" i="1" l="1"/>
  <c r="F12" i="1" s="1"/>
  <c r="I12" i="1" s="1"/>
  <c r="J12" i="1" s="1"/>
  <c r="K12" i="7"/>
  <c r="K13" i="7" s="1"/>
  <c r="M19" i="6"/>
  <c r="N13" i="8"/>
  <c r="M16" i="8" s="1"/>
  <c r="N12" i="9"/>
  <c r="M13" i="10"/>
  <c r="M12" i="11"/>
  <c r="C14" i="1" l="1"/>
  <c r="E14" i="1" s="1"/>
  <c r="M13" i="11"/>
  <c r="M12" i="12"/>
  <c r="K12" i="8"/>
  <c r="K13" i="8" s="1"/>
  <c r="M19" i="7"/>
  <c r="N13" i="9"/>
  <c r="M16" i="9" s="1"/>
  <c r="N12" i="10"/>
  <c r="C15" i="1" l="1"/>
  <c r="E15" i="1" s="1"/>
  <c r="N13" i="10"/>
  <c r="M16" i="10" s="1"/>
  <c r="N12" i="11"/>
  <c r="M19" i="8"/>
  <c r="K12" i="9"/>
  <c r="K13" i="9" s="1"/>
  <c r="M13" i="12"/>
  <c r="M12" i="13"/>
  <c r="M13" i="13" s="1"/>
  <c r="C16" i="1" l="1"/>
  <c r="E16" i="1" s="1"/>
  <c r="M19" i="9"/>
  <c r="K12" i="10"/>
  <c r="K13" i="10" s="1"/>
  <c r="N13" i="11"/>
  <c r="M16" i="11" s="1"/>
  <c r="N12" i="12"/>
  <c r="C17" i="1" l="1"/>
  <c r="E17" i="1" s="1"/>
  <c r="N13" i="12"/>
  <c r="M16" i="12" s="1"/>
  <c r="M19" i="12" s="1"/>
  <c r="N12" i="13"/>
  <c r="N13" i="13" s="1"/>
  <c r="M16" i="13" s="1"/>
  <c r="M19" i="10"/>
  <c r="K12" i="11"/>
  <c r="K13" i="11" s="1"/>
  <c r="C18" i="1" l="1"/>
  <c r="E18" i="1" s="1"/>
  <c r="M19" i="11"/>
  <c r="C19" i="1" s="1"/>
  <c r="E19" i="1" s="1"/>
  <c r="K12" i="12"/>
  <c r="K13" i="12" s="1"/>
  <c r="C20" i="1" l="1"/>
  <c r="E20" i="1" s="1"/>
  <c r="K12" i="13"/>
  <c r="M19" i="5"/>
  <c r="C13" i="1" l="1"/>
  <c r="E13" i="1" s="1"/>
  <c r="F13" i="1" s="1"/>
  <c r="M19" i="13"/>
  <c r="C21" i="1" s="1"/>
  <c r="E21" i="1" s="1"/>
  <c r="K13" i="13"/>
  <c r="F14" i="1" l="1"/>
  <c r="F15" i="1" s="1"/>
  <c r="F16" i="1" s="1"/>
  <c r="I13" i="1"/>
  <c r="J13" i="1" s="1"/>
  <c r="F17" i="1" l="1"/>
  <c r="F18" i="1" s="1"/>
  <c r="F19" i="1" s="1"/>
  <c r="I14" i="1"/>
  <c r="J14" i="1" s="1"/>
  <c r="I15" i="1"/>
  <c r="F20" i="1" l="1"/>
  <c r="F21" i="1" s="1"/>
  <c r="J15" i="1"/>
  <c r="I16" i="1"/>
  <c r="J16" i="1" l="1"/>
  <c r="I17" i="1"/>
  <c r="I18" i="1"/>
  <c r="J17" i="1" l="1"/>
  <c r="J18" i="1" s="1"/>
  <c r="I19" i="1"/>
  <c r="J19" i="1" l="1"/>
  <c r="I20" i="1"/>
  <c r="J20" i="1" l="1"/>
  <c r="I21" i="1"/>
  <c r="J21" i="1" l="1"/>
</calcChain>
</file>

<file path=xl/sharedStrings.xml><?xml version="1.0" encoding="utf-8"?>
<sst xmlns="http://schemas.openxmlformats.org/spreadsheetml/2006/main" count="909" uniqueCount="111">
  <si>
    <t>Hello and thank you for using the Charter Payment Estimator!</t>
  </si>
  <si>
    <t>First and foremost, this tool is only for estimates.  The figures here are not representative of what your payment may actually be.</t>
  </si>
  <si>
    <t>Secondly, this spreadsheet does not link to any reports generated or sent to the Arizona Department of Education.  The numbers that are present are calculations based on the figures that you have entered.</t>
  </si>
  <si>
    <t>Third, this spreadsheet will need to be filled out in its entirety up to the current payment for the estimator to provide the best estimate. If you do not update each month, it will continue the estimate based on the last entered data. Please note- You will need to enter your Base level Amount from your BSA 55-1 in cell K7 and any Base Support Level Adjustments from your BSA 55-1 in cell K16. These will repeat each month and you will only update them if the value on the BSA 55-1 changes.</t>
  </si>
  <si>
    <r>
      <t>Fourth, make sure you are using the correct reporting period (</t>
    </r>
    <r>
      <rPr>
        <sz val="12"/>
        <rFont val="Calibri"/>
        <family val="2"/>
      </rPr>
      <t>100th) for your figures (Unless you are approved for a 200 Day Calendar, then use 200th).</t>
    </r>
  </si>
  <si>
    <t>Fifth, for the ADM/ELL/SPED off the BSA 55-1, make sure you are referring to Non-AOI (also known as Brick &amp; Mortar),  AOI Full Time, and AOI Part Time and entering them in the correct spaces.</t>
  </si>
  <si>
    <t>Sixth, if you are a part of a Charter Network, make sure you use the support level weights for K-8 and 9-12 off your BSA55-1 in the Support Level Weight section of the monthly tabs. The formula in the calculated section of Weighted Student Count will not accurately calculate your support level weight since you are part of a network unless you enter your support level weights.</t>
  </si>
  <si>
    <t xml:space="preserve">Finally, After you have all of the sheets filled in up to the current month, go back to the BSA 64-1 worksheet.   </t>
  </si>
  <si>
    <t>Now that the disclaimers have been stated, let’s get down to business.</t>
  </si>
  <si>
    <t>On the individual month tabs:</t>
  </si>
  <si>
    <t>For Brick and Mortar  - Non-AOI (If applicable), you will only be using boxes A5, B5 and B20-B33.</t>
  </si>
  <si>
    <r>
      <rPr>
        <b/>
        <sz val="12"/>
        <color indexed="8"/>
        <rFont val="Calibri"/>
        <family val="2"/>
      </rPr>
      <t>Box A5</t>
    </r>
    <r>
      <rPr>
        <sz val="12"/>
        <color indexed="8"/>
        <rFont val="Calibri"/>
        <family val="2"/>
      </rPr>
      <t xml:space="preserve"> (If applicable) – This figure is for grades K-8 (including UE), which can be found on the </t>
    </r>
    <r>
      <rPr>
        <sz val="12"/>
        <color rgb="FF000000"/>
        <rFont val="Calibri"/>
        <family val="2"/>
      </rPr>
      <t>BSA 55-1</t>
    </r>
    <r>
      <rPr>
        <b/>
        <sz val="12"/>
        <color indexed="8"/>
        <rFont val="Calibri"/>
        <family val="2"/>
      </rPr>
      <t xml:space="preserve"> </t>
    </r>
    <r>
      <rPr>
        <sz val="12"/>
        <color rgb="FF000000"/>
        <rFont val="Calibri"/>
        <family val="2"/>
      </rPr>
      <t>u</t>
    </r>
    <r>
      <rPr>
        <sz val="12"/>
        <color indexed="8"/>
        <rFont val="Calibri"/>
        <family val="2"/>
      </rPr>
      <t>nder the “Non-AOI Student Count” column, row “K-8,UE”.</t>
    </r>
  </si>
  <si>
    <r>
      <rPr>
        <b/>
        <sz val="12"/>
        <color indexed="8"/>
        <rFont val="Calibri"/>
        <family val="2"/>
      </rPr>
      <t>Box B5</t>
    </r>
    <r>
      <rPr>
        <sz val="12"/>
        <color indexed="8"/>
        <rFont val="Calibri"/>
        <family val="2"/>
      </rPr>
      <t xml:space="preserve"> (If applicable) - This figure is for grades 9-12, which can be found on the BSA 55-1 under the “Non-AOI Student Count” column, row “9-12”.</t>
    </r>
  </si>
  <si>
    <r>
      <rPr>
        <b/>
        <sz val="12"/>
        <color indexed="8"/>
        <rFont val="Calibri"/>
        <family val="2"/>
      </rPr>
      <t>Boxes B20 and B21</t>
    </r>
    <r>
      <rPr>
        <sz val="12"/>
        <color indexed="8"/>
        <rFont val="Calibri"/>
        <family val="2"/>
      </rPr>
      <t xml:space="preserve"> (If applicable) – These figures are for K-3 Reading and K-3, which can be found in the Add Ons section on the BSA 55-1 under the “Non-AOI Student Count” column, use row “K-3”.  You will enter that the same figure for “K-3 Reading Program Add-On”, which is box B20 and "K-3 Add-On", which is box B21. Please note that the K-3 Reading Program Add On will not populate on the BSA 55-1 until the MOWR department flags your LEA as being approved.</t>
    </r>
  </si>
  <si>
    <r>
      <rPr>
        <b/>
        <sz val="12"/>
        <color indexed="8"/>
        <rFont val="Calibri"/>
        <family val="2"/>
      </rPr>
      <t>Box B22</t>
    </r>
    <r>
      <rPr>
        <sz val="12"/>
        <color indexed="8"/>
        <rFont val="Calibri"/>
        <family val="2"/>
      </rPr>
      <t xml:space="preserve"> (If applicable) – This figure is for the ELL add-on.  This figure can be found in the Add Ons section on the BSA 55-1 under the “Non-AOI Student Count” column, use row "ELL".</t>
    </r>
  </si>
  <si>
    <r>
      <rPr>
        <b/>
        <sz val="12"/>
        <color indexed="8"/>
        <rFont val="Calibri"/>
        <family val="2"/>
      </rPr>
      <t>Boxes B23-B33</t>
    </r>
    <r>
      <rPr>
        <sz val="12"/>
        <color indexed="8"/>
        <rFont val="Calibri"/>
        <family val="2"/>
      </rPr>
      <t xml:space="preserve"> (If applicable) – These figures are for the SPED add-ons.  These figures can be found in the Add Ons section on the BSA 55-1 under the “Non-AOI Student Count” column. Make sure you are referencing the correct SPED Add On need and entering it in the correct cell.</t>
    </r>
  </si>
  <si>
    <t>For AOI Full Time (If applicable), you will only be using boxes A9, B9 and D20-D33.</t>
  </si>
  <si>
    <t>Box A9 (If applicable) – This figure is for grades K-8 (including UE), which can be found on the BSA 55-1 under the “AOI-FT Student Count” column, row “K-8,UE”.</t>
  </si>
  <si>
    <t>Box B9 (If applicable) - This figure is for grades 9-12, which can be found on the BSA 55-1 under the “AOI-FT Student Count” column, row “9-12”.</t>
  </si>
  <si>
    <t>Boxes D20 and D21 (If applicable) – These figures are for K-3 Reading and K-3, which can be found in the Add Ons section on the BSA 55-1 under the “AOI-FT Student Count” column, use row “K-3”.  You will enter that the same figure for “K-3 Reading Program Add-On”, which is box D20 and "K-3 Add-On", which is box D21. Please note that the K-3 Reading Program Add On will not populate on the BSA 55-1 until the MOWR department flags your LEA as being approved.</t>
  </si>
  <si>
    <t>Box D22 (If applicable) – This figure is for the ELL add-on.  This figure can be found in the Add Ons section on the BSA 55-1 under the “AOI-FT Student Count” column, use row "ELL".</t>
  </si>
  <si>
    <t>Boxes D23-D33 (If applicable) – These figures are for the SPED add-ons.  These figures can be found in the Add Ons section on the BSA 55-1 under the “AOI-FT Student Count” column. Make sure you are referencing the correct SPED Add On need and entering it in the correct cell.</t>
  </si>
  <si>
    <t>For AOI Part Time (If applicable), you will only be using boxes A13, B13 and F20-F33.</t>
  </si>
  <si>
    <t>Box A13 (If applicable) – This figure is for grades K-8 (including UE), which can be found on the BSA 55-1 under the “AOI-PT Student Count” column, row “K-8,UE”.</t>
  </si>
  <si>
    <t>Box B13 (If applicable) - This figure is for grades 9-12, which can be found on the BSA 55-1 under the “AOI-PT Student Count” column, row “9-12”.</t>
  </si>
  <si>
    <t>Boxes F20 and F21 (If applicable) – These figures are for K-3 Reading and K-3, which can be found in the Add Ons section on the BSA 55-1 under the “AOI-PT Student Count” column, use row “K-3”.  You will enter that the same figure for “K-3 Reading Program Add-On”, which is box F20 and "K-3 Add-On", which is box F21. Please note that the K-3 Reading Program Add On will not populate on the BSA 55-1 until the MOWR department flags your LEA as being approved.</t>
  </si>
  <si>
    <t>Box F22 (If applicable) – This figure is for the ELL add-on.  This figure can be found in the Add Ons section on the BSA 55-1 under the “AOI-PT Student Count” column, use row "ELL".</t>
  </si>
  <si>
    <t>Boxes F23-F33 (If applicable) – These figures are for the SPED add-ons.  These figures can be found in the Add Ons section on the BSA 55-1 under the “AOI-PT Student Count” column. Make sure you are referencing the correct SPED Add On need and entering it in the correct cell.</t>
  </si>
  <si>
    <t>For use in the Base Support Level Calculation, you will only be using boxes K7 and K16.</t>
  </si>
  <si>
    <t>Base Level Amount Box K7</t>
  </si>
  <si>
    <t>This box is used for the Base Level Amount listed on the BSA 55-1. For most LEAs, this will remain constant all Fiscal Year unless your LEA receives late approval for a 200 Day Calendar. If your Base Level Amount changes on your BSA 55-1, just update it in the monthly tab that corresponds to the updated value on the BSA 55-1.</t>
  </si>
  <si>
    <t>Base Support Level Adjustments Box K16</t>
  </si>
  <si>
    <t>This box is used for any adjustments that are listed on the BSA 55-1; the most common figure in this area is for Audit Service Expense. If your Base Support Level Adjustments change on your BSA 55-1, just update it in the monthly tab that corresponds to the updated adjustments on the BSA 55-1.</t>
  </si>
  <si>
    <t>On the Main BSA 64-1 tab:</t>
  </si>
  <si>
    <t>Payment Adjustments (G10-G21)</t>
  </si>
  <si>
    <t>The most common type of payment adjustment that will show up here is the adjustment for the Statewide Recalc that is completed in late July.  The adjustments that are input here are primarily positive adjustments and these can be found on the BSA 64-1 in the "Payment/Adjustment Amount" column. Make sure to check your BSA 64-1 monthly for these adjustments.</t>
  </si>
  <si>
    <t>Offcycle Payments (H10-H21)</t>
  </si>
  <si>
    <t>These payments are rare but are sent out at a time that is not listed on the payment cycle list. If you know your LEA received one, input it here for the payment month in which it was received.</t>
  </si>
  <si>
    <t>Equalization Adjustments (K10-K21)</t>
  </si>
  <si>
    <t>This field will only be acquired from the BSA 64-1 report for that payment; but ensuring that you input the numbers correctly here will help your estimating for the following months.  This figure can be found on the top of the BSA 64-1 report on row “Adjustments to Equalization Assistance”. Make sure you input this number into the corresponding box correctly each month.</t>
  </si>
  <si>
    <r>
      <t xml:space="preserve">For Charters Only - Payments are </t>
    </r>
    <r>
      <rPr>
        <u/>
        <sz val="28"/>
        <color indexed="8"/>
        <rFont val="Calibri"/>
        <family val="2"/>
      </rPr>
      <t>ESTIMATES ONLY</t>
    </r>
    <r>
      <rPr>
        <sz val="28"/>
        <color indexed="8"/>
        <rFont val="Calibri"/>
        <family val="2"/>
      </rPr>
      <t xml:space="preserve">
</t>
    </r>
    <r>
      <rPr>
        <sz val="20"/>
        <color indexed="8"/>
        <rFont val="Calibri"/>
        <family val="2"/>
      </rPr>
      <t>Please see the Estimator Instructions for help filling out this form.</t>
    </r>
  </si>
  <si>
    <t>Net CY Annual Basic State Aid</t>
  </si>
  <si>
    <t>CY YTD BSA % Due</t>
  </si>
  <si>
    <t>BSA to be Paid YTD</t>
  </si>
  <si>
    <t>Calculated Current Month Payment</t>
  </si>
  <si>
    <t>Adjustment to Payment (One time adjustments)</t>
  </si>
  <si>
    <t>Current Month Payment</t>
  </si>
  <si>
    <t>Actual Equalization Assistance Paid YTD</t>
  </si>
  <si>
    <t>Equalization Adjustments (Total from BSA64-1)</t>
  </si>
  <si>
    <t>Number</t>
  </si>
  <si>
    <t>Percentage in Decimal form</t>
  </si>
  <si>
    <t>Column C * Column D</t>
  </si>
  <si>
    <t>BSA Paid YTD - Prior Month BSA Paid YTD</t>
  </si>
  <si>
    <t xml:space="preserve">Payment Adjustments </t>
  </si>
  <si>
    <t xml:space="preserve">Off cycle payments </t>
  </si>
  <si>
    <t>Calc Current Month Payment + Adjustments</t>
  </si>
  <si>
    <t>Current month payment + Prior month BSA Paid YTD</t>
  </si>
  <si>
    <t>AUG</t>
  </si>
  <si>
    <t>SEP</t>
  </si>
  <si>
    <t>OCT</t>
  </si>
  <si>
    <t>NOV</t>
  </si>
  <si>
    <t>DEC</t>
  </si>
  <si>
    <t>JAN</t>
  </si>
  <si>
    <t>APR</t>
  </si>
  <si>
    <t>MAY</t>
  </si>
  <si>
    <t>Instructions Tab</t>
  </si>
  <si>
    <t>Student Counts  BSA 55-1</t>
  </si>
  <si>
    <t>Support Level Weight  BSA 55-1</t>
  </si>
  <si>
    <t>Brick and Mortar</t>
  </si>
  <si>
    <t>Brick and Mortar -Non AOI</t>
  </si>
  <si>
    <t>Unweighted K-8 ADM</t>
  </si>
  <si>
    <t>Unweighted 9-12 ADM</t>
  </si>
  <si>
    <t>K-8 Weight</t>
  </si>
  <si>
    <t>9-12 Weight</t>
  </si>
  <si>
    <t>Weighted K-8 ADM</t>
  </si>
  <si>
    <t>Weighted 9-12 ADM</t>
  </si>
  <si>
    <t>Weighted Add-On</t>
  </si>
  <si>
    <t>Base Level Amount  BSA 55-1</t>
  </si>
  <si>
    <t>Base Level Amount</t>
  </si>
  <si>
    <t>AOI Full Time</t>
  </si>
  <si>
    <t xml:space="preserve">Base Support Level </t>
  </si>
  <si>
    <t>Additional Assistance</t>
  </si>
  <si>
    <t>AOI Part Time</t>
  </si>
  <si>
    <t>Total Weighted Student Count</t>
  </si>
  <si>
    <t>Base Support Level Adjustments</t>
  </si>
  <si>
    <t>Total Additional Assistance</t>
  </si>
  <si>
    <t>BSA 55-1 Add Ons</t>
  </si>
  <si>
    <t>Brick and Mortar - Non AOI</t>
  </si>
  <si>
    <t>Adjusted Base Support Level</t>
  </si>
  <si>
    <t>Equalization Assistance</t>
  </si>
  <si>
    <t>Student Counts</t>
  </si>
  <si>
    <t>Add-Ons</t>
  </si>
  <si>
    <t>K-3 Reading</t>
  </si>
  <si>
    <t>K-3</t>
  </si>
  <si>
    <t>ELL</t>
  </si>
  <si>
    <t>HI</t>
  </si>
  <si>
    <t>MD-R, A-R, SMR-R</t>
  </si>
  <si>
    <t>MD-SC, A-SC, SMR-SC</t>
  </si>
  <si>
    <t>MDSSI</t>
  </si>
  <si>
    <t>OI R</t>
  </si>
  <si>
    <t>OI SC</t>
  </si>
  <si>
    <t>DD,ED,MIMR,SLD,SLI,OHI</t>
  </si>
  <si>
    <t>EDP</t>
  </si>
  <si>
    <t>MOMR</t>
  </si>
  <si>
    <t>G</t>
  </si>
  <si>
    <t>VI</t>
  </si>
  <si>
    <t>JUL</t>
  </si>
  <si>
    <t>FEB</t>
  </si>
  <si>
    <t>MAR</t>
  </si>
  <si>
    <t>JUN</t>
  </si>
  <si>
    <t>FRL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</si>
</sst>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0.000"/>
  </numFmts>
  <fonts count="28" x14ac:knownFonts="1">
    <font>
      <sz val="11"/>
      <color theme="1"/>
      <name val="Calibri"/>
      <family val="2"/>
      <scheme val="minor"/>
    </font>
    <font>
      <sz val="20"/>
      <color indexed="8"/>
      <name val="Calibri"/>
      <family val="2"/>
    </font>
    <font>
      <sz val="28"/>
      <color indexed="8"/>
      <name val="Calibri"/>
      <family val="2"/>
    </font>
    <font>
      <u/>
      <sz val="28"/>
      <color indexed="8"/>
      <name val="Calibri"/>
      <family val="2"/>
    </font>
    <font>
      <sz val="12"/>
      <color indexed="8"/>
      <name val="Calibri"/>
      <family val="2"/>
    </font>
    <font>
      <sz val="12"/>
      <name val="Calibri"/>
      <family val="2"/>
    </font>
    <font>
      <b/>
      <sz val="12"/>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u/>
      <sz val="12"/>
      <color theme="1"/>
      <name val="Calibri"/>
      <family val="2"/>
      <scheme val="minor"/>
    </font>
    <font>
      <sz val="10"/>
      <color theme="1"/>
      <name val="Calibri"/>
      <family val="2"/>
      <scheme val="minor"/>
    </font>
    <font>
      <sz val="10"/>
      <color theme="0"/>
      <name val="Calibri"/>
      <family val="2"/>
      <scheme val="minor"/>
    </font>
    <font>
      <b/>
      <u/>
      <sz val="12"/>
      <name val="Calibri"/>
      <family val="2"/>
      <scheme val="minor"/>
    </font>
    <font>
      <sz val="12"/>
      <name val="Calibri"/>
      <family val="2"/>
      <scheme val="minor"/>
    </font>
    <font>
      <sz val="11"/>
      <name val="Calibri"/>
      <family val="2"/>
      <scheme val="minor"/>
    </font>
    <font>
      <sz val="11"/>
      <color theme="0" tint="-4.9989318521683403E-2"/>
      <name val="Calibri"/>
      <family val="2"/>
      <scheme val="minor"/>
    </font>
    <font>
      <b/>
      <sz val="10"/>
      <color theme="1"/>
      <name val="Calibri"/>
      <family val="2"/>
      <scheme val="minor"/>
    </font>
    <font>
      <b/>
      <sz val="10"/>
      <name val="Calibri"/>
      <family val="2"/>
      <scheme val="minor"/>
    </font>
    <font>
      <sz val="9"/>
      <color theme="1"/>
      <name val="Calibri"/>
      <family val="2"/>
      <scheme val="minor"/>
    </font>
    <font>
      <b/>
      <u/>
      <sz val="12"/>
      <color theme="0"/>
      <name val="Calibri"/>
      <family val="2"/>
      <scheme val="minor"/>
    </font>
    <font>
      <sz val="8"/>
      <color theme="1"/>
      <name val="Calibri"/>
      <family val="2"/>
      <scheme val="minor"/>
    </font>
    <font>
      <sz val="28"/>
      <color theme="1"/>
      <name val="Calibri"/>
      <family val="2"/>
      <scheme val="minor"/>
    </font>
    <font>
      <u/>
      <sz val="20"/>
      <name val="Calibri"/>
      <family val="2"/>
      <scheme val="minor"/>
    </font>
    <font>
      <u/>
      <sz val="11"/>
      <color theme="10"/>
      <name val="Calibri"/>
      <family val="2"/>
      <scheme val="minor"/>
    </font>
    <font>
      <sz val="12"/>
      <color rgb="FF000000"/>
      <name val="Calibri"/>
      <family val="2"/>
    </font>
  </fonts>
  <fills count="1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6" tint="0.79998168889431442"/>
        <bgColor theme="8" tint="0.79995117038483843"/>
      </patternFill>
    </fill>
    <fill>
      <patternFill patternType="solid">
        <fgColor theme="6" tint="0.59999389629810485"/>
        <bgColor theme="8" tint="0.79995117038483843"/>
      </patternFill>
    </fill>
    <fill>
      <patternFill patternType="solid">
        <fgColor theme="6" tint="0.39997558519241921"/>
        <bgColor theme="8" tint="0.79995117038483843"/>
      </patternFill>
    </fill>
    <fill>
      <gradientFill degree="90">
        <stop position="0">
          <color theme="0"/>
        </stop>
        <stop position="1">
          <color theme="4" tint="0.80001220740379042"/>
        </stop>
      </gradientFill>
    </fill>
    <fill>
      <gradientFill degree="270">
        <stop position="0">
          <color theme="0"/>
        </stop>
        <stop position="1">
          <color theme="4"/>
        </stop>
      </gradientFill>
    </fill>
    <fill>
      <gradientFill type="path" left="0.5" right="0.5" top="0.5" bottom="0.5">
        <stop position="0">
          <color theme="0"/>
        </stop>
        <stop position="1">
          <color rgb="FFFFC000"/>
        </stop>
      </gradientFill>
    </fill>
    <fill>
      <patternFill patternType="solid">
        <fgColor rgb="FFFFFF00"/>
        <bgColor indexed="64"/>
      </patternFill>
    </fill>
    <fill>
      <patternFill patternType="solid">
        <fgColor theme="7" tint="-0.249977111117893"/>
        <bgColor indexed="64"/>
      </patternFill>
    </fill>
  </fills>
  <borders count="59">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4" tint="0.39991454817346722"/>
      </left>
      <right style="thick">
        <color theme="4" tint="0.39991454817346722"/>
      </right>
      <top/>
      <bottom/>
      <diagonal/>
    </border>
    <border>
      <left style="thick">
        <color theme="4" tint="0.39991454817346722"/>
      </left>
      <right style="thick">
        <color theme="4" tint="0.39991454817346722"/>
      </right>
      <top/>
      <bottom style="thick">
        <color theme="4" tint="0.39991454817346722"/>
      </bottom>
      <diagonal/>
    </border>
    <border>
      <left style="thick">
        <color theme="4" tint="0.39991454817346722"/>
      </left>
      <right style="thick">
        <color theme="4" tint="0.39991454817346722"/>
      </right>
      <top style="thick">
        <color theme="4" tint="0.39991454817346722"/>
      </top>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thick">
        <color theme="3" tint="-0.24994659260841701"/>
      </left>
      <right style="thick">
        <color theme="3" tint="-0.24994659260841701"/>
      </right>
      <top style="thick">
        <color theme="3" tint="-0.24994659260841701"/>
      </top>
      <bottom/>
      <diagonal/>
    </border>
    <border>
      <left style="thick">
        <color theme="3" tint="-0.24994659260841701"/>
      </left>
      <right style="thick">
        <color theme="3" tint="-0.24994659260841701"/>
      </right>
      <top/>
      <bottom/>
      <diagonal/>
    </border>
    <border>
      <left style="thick">
        <color theme="4" tint="0.79992065187536243"/>
      </left>
      <right style="thick">
        <color theme="4" tint="0.79992065187536243"/>
      </right>
      <top style="thick">
        <color theme="4" tint="0.79992065187536243"/>
      </top>
      <bottom/>
      <diagonal/>
    </border>
    <border>
      <left style="thick">
        <color theme="4" tint="0.79992065187536243"/>
      </left>
      <right style="thick">
        <color theme="4" tint="0.79992065187536243"/>
      </right>
      <top/>
      <bottom/>
      <diagonal/>
    </border>
    <border>
      <left style="thick">
        <color theme="4" tint="0.79992065187536243"/>
      </left>
      <right style="thick">
        <color theme="4" tint="0.79992065187536243"/>
      </right>
      <top/>
      <bottom style="thick">
        <color theme="4" tint="0.79992065187536243"/>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ck">
        <color theme="7" tint="-0.249977111117893"/>
      </right>
      <top/>
      <bottom/>
      <diagonal/>
    </border>
    <border>
      <left style="thick">
        <color theme="7" tint="-0.249977111117893"/>
      </left>
      <right style="thick">
        <color theme="7" tint="-0.249977111117893"/>
      </right>
      <top/>
      <bottom style="thick">
        <color theme="7" tint="-0.249977111117893"/>
      </bottom>
      <diagonal/>
    </border>
    <border>
      <left style="thick">
        <color theme="3" tint="-0.24994659260841701"/>
      </left>
      <right style="thick">
        <color theme="3" tint="-0.24994659260841701"/>
      </right>
      <top/>
      <bottom style="medium">
        <color theme="7" tint="-0.249977111117893"/>
      </bottom>
      <diagonal/>
    </border>
    <border>
      <left/>
      <right style="thick">
        <color rgb="FFFFC000"/>
      </right>
      <top/>
      <bottom/>
      <diagonal/>
    </border>
    <border>
      <left/>
      <right style="thick">
        <color rgb="FFFFC000"/>
      </right>
      <top style="thick">
        <color rgb="FFFFC000"/>
      </top>
      <bottom/>
      <diagonal/>
    </border>
    <border>
      <left style="thick">
        <color rgb="FFFFC000"/>
      </left>
      <right style="thick">
        <color rgb="FFFFC000"/>
      </right>
      <top/>
      <bottom style="thick">
        <color rgb="FFFFC000"/>
      </bottom>
      <diagonal/>
    </border>
    <border>
      <left/>
      <right style="medium">
        <color indexed="64"/>
      </right>
      <top style="thin">
        <color indexed="64"/>
      </top>
      <bottom/>
      <diagonal/>
    </border>
  </borders>
  <cellStyleXfs count="3">
    <xf numFmtId="0" fontId="0" fillId="0" borderId="0"/>
    <xf numFmtId="44" fontId="7" fillId="0" borderId="0" applyFont="0" applyFill="0" applyBorder="0" applyAlignment="0" applyProtection="0"/>
    <xf numFmtId="0" fontId="26" fillId="0" borderId="0" applyNumberFormat="0" applyFill="0" applyBorder="0" applyAlignment="0" applyProtection="0"/>
  </cellStyleXfs>
  <cellXfs count="140">
    <xf numFmtId="0" fontId="0" fillId="0" borderId="0" xfId="0"/>
    <xf numFmtId="0" fontId="11" fillId="2" borderId="0" xfId="0" applyFont="1" applyFill="1" applyAlignment="1">
      <alignment vertical="center" wrapText="1"/>
    </xf>
    <xf numFmtId="0" fontId="11" fillId="2" borderId="0" xfId="0" applyFont="1" applyFill="1" applyAlignment="1">
      <alignment wrapText="1"/>
    </xf>
    <xf numFmtId="0" fontId="11" fillId="2" borderId="0" xfId="0" applyFont="1" applyFill="1"/>
    <xf numFmtId="0" fontId="12" fillId="2" borderId="0" xfId="0" applyFont="1" applyFill="1" applyAlignment="1">
      <alignment vertical="center" wrapText="1"/>
    </xf>
    <xf numFmtId="0" fontId="11" fillId="0" borderId="0" xfId="0" applyFont="1"/>
    <xf numFmtId="0" fontId="11" fillId="2" borderId="38" xfId="0" applyFont="1" applyFill="1" applyBorder="1" applyAlignment="1">
      <alignment vertical="center" wrapText="1"/>
    </xf>
    <xf numFmtId="0" fontId="11" fillId="2" borderId="39" xfId="0" applyFont="1" applyFill="1" applyBorder="1" applyAlignment="1">
      <alignment vertical="center" wrapText="1"/>
    </xf>
    <xf numFmtId="0" fontId="15" fillId="2" borderId="0" xfId="0" applyFont="1" applyFill="1" applyAlignment="1">
      <alignment vertical="center" wrapText="1"/>
    </xf>
    <xf numFmtId="0" fontId="12" fillId="4" borderId="40" xfId="0" applyFont="1" applyFill="1" applyBorder="1" applyAlignment="1">
      <alignment vertical="center" wrapText="1"/>
    </xf>
    <xf numFmtId="0" fontId="16" fillId="7" borderId="0" xfId="0" applyFont="1" applyFill="1" applyAlignment="1">
      <alignment vertical="center" wrapText="1"/>
    </xf>
    <xf numFmtId="0" fontId="11" fillId="2" borderId="45" xfId="0" applyFont="1" applyFill="1" applyBorder="1" applyAlignment="1">
      <alignment vertical="center" wrapText="1"/>
    </xf>
    <xf numFmtId="0" fontId="11" fillId="2" borderId="46" xfId="0" applyFont="1" applyFill="1" applyBorder="1" applyAlignment="1">
      <alignment vertical="center" wrapText="1"/>
    </xf>
    <xf numFmtId="0" fontId="15" fillId="6" borderId="47" xfId="0" applyFont="1" applyFill="1" applyBorder="1" applyAlignment="1">
      <alignment vertical="center" wrapText="1"/>
    </xf>
    <xf numFmtId="0" fontId="11" fillId="2" borderId="48" xfId="0" applyFont="1" applyFill="1" applyBorder="1" applyAlignment="1">
      <alignment vertical="center" wrapText="1"/>
    </xf>
    <xf numFmtId="0" fontId="22" fillId="8" borderId="45" xfId="0" applyFont="1" applyFill="1" applyBorder="1" applyAlignment="1">
      <alignment vertical="center" wrapText="1"/>
    </xf>
    <xf numFmtId="0" fontId="25" fillId="7" borderId="0" xfId="0" applyFont="1" applyFill="1" applyAlignment="1">
      <alignment vertical="center" wrapText="1"/>
    </xf>
    <xf numFmtId="0" fontId="0" fillId="2" borderId="0" xfId="0" applyFill="1" applyProtection="1">
      <protection hidden="1"/>
    </xf>
    <xf numFmtId="0" fontId="0" fillId="0" borderId="0" xfId="0" applyProtection="1">
      <protection hidden="1"/>
    </xf>
    <xf numFmtId="0" fontId="13" fillId="6" borderId="1" xfId="0" applyFont="1" applyFill="1" applyBorder="1" applyProtection="1">
      <protection hidden="1"/>
    </xf>
    <xf numFmtId="0" fontId="0" fillId="0" borderId="2" xfId="0" applyBorder="1" applyProtection="1">
      <protection locked="0" hidden="1"/>
    </xf>
    <xf numFmtId="0" fontId="0" fillId="0" borderId="3" xfId="0" applyBorder="1" applyProtection="1">
      <protection locked="0" hidden="1"/>
    </xf>
    <xf numFmtId="165" fontId="0" fillId="0" borderId="2" xfId="0" applyNumberFormat="1" applyBorder="1" applyProtection="1">
      <protection locked="0" hidden="1"/>
    </xf>
    <xf numFmtId="165" fontId="0" fillId="0" borderId="3" xfId="0" applyNumberFormat="1" applyBorder="1" applyProtection="1">
      <protection locked="0" hidden="1"/>
    </xf>
    <xf numFmtId="165" fontId="0" fillId="7" borderId="2" xfId="0" applyNumberFormat="1" applyFill="1" applyBorder="1" applyProtection="1">
      <protection hidden="1"/>
    </xf>
    <xf numFmtId="165" fontId="0" fillId="7" borderId="32" xfId="0" applyNumberFormat="1" applyFill="1" applyBorder="1" applyProtection="1">
      <protection hidden="1"/>
    </xf>
    <xf numFmtId="165" fontId="0" fillId="7" borderId="3" xfId="0" applyNumberFormat="1" applyFill="1" applyBorder="1" applyProtection="1">
      <protection hidden="1"/>
    </xf>
    <xf numFmtId="0" fontId="13" fillId="5" borderId="1" xfId="0" applyFont="1" applyFill="1" applyBorder="1" applyProtection="1">
      <protection hidden="1"/>
    </xf>
    <xf numFmtId="0" fontId="13" fillId="4" borderId="1" xfId="0" applyFont="1" applyFill="1" applyBorder="1" applyProtection="1">
      <protection hidden="1"/>
    </xf>
    <xf numFmtId="0" fontId="0" fillId="2" borderId="24" xfId="0" applyFill="1" applyBorder="1" applyProtection="1">
      <protection hidden="1"/>
    </xf>
    <xf numFmtId="0" fontId="20" fillId="10" borderId="5" xfId="0" applyFont="1" applyFill="1" applyBorder="1" applyProtection="1">
      <protection hidden="1"/>
    </xf>
    <xf numFmtId="0" fontId="18" fillId="2" borderId="0" xfId="0" applyFont="1" applyFill="1" applyProtection="1">
      <protection hidden="1"/>
    </xf>
    <xf numFmtId="16" fontId="20" fillId="10" borderId="5" xfId="0" applyNumberFormat="1" applyFont="1" applyFill="1" applyBorder="1" applyProtection="1">
      <protection hidden="1"/>
    </xf>
    <xf numFmtId="0" fontId="14" fillId="8" borderId="1" xfId="0" applyFont="1" applyFill="1" applyBorder="1" applyProtection="1">
      <protection hidden="1"/>
    </xf>
    <xf numFmtId="165" fontId="0" fillId="7" borderId="4" xfId="0" applyNumberFormat="1" applyFill="1" applyBorder="1" applyProtection="1">
      <protection hidden="1"/>
    </xf>
    <xf numFmtId="0" fontId="0" fillId="7" borderId="5" xfId="0" applyFill="1" applyBorder="1" applyProtection="1">
      <protection hidden="1"/>
    </xf>
    <xf numFmtId="1" fontId="0" fillId="7" borderId="5" xfId="0" applyNumberFormat="1" applyFill="1" applyBorder="1" applyProtection="1">
      <protection hidden="1"/>
    </xf>
    <xf numFmtId="44" fontId="0" fillId="2" borderId="0" xfId="0" applyNumberFormat="1" applyFill="1" applyProtection="1">
      <protection hidden="1"/>
    </xf>
    <xf numFmtId="44" fontId="7" fillId="7" borderId="5" xfId="1" applyFont="1" applyFill="1" applyBorder="1" applyProtection="1">
      <protection hidden="1"/>
    </xf>
    <xf numFmtId="0" fontId="19" fillId="10" borderId="1" xfId="0" applyFont="1" applyFill="1" applyBorder="1" applyProtection="1">
      <protection hidden="1"/>
    </xf>
    <xf numFmtId="0" fontId="19" fillId="10" borderId="5" xfId="0" applyFont="1" applyFill="1" applyBorder="1" applyProtection="1">
      <protection hidden="1"/>
    </xf>
    <xf numFmtId="44" fontId="7" fillId="2" borderId="13" xfId="1" applyFont="1" applyFill="1" applyBorder="1" applyProtection="1">
      <protection locked="0" hidden="1"/>
    </xf>
    <xf numFmtId="44" fontId="0" fillId="7" borderId="5" xfId="0" applyNumberFormat="1" applyFill="1" applyBorder="1" applyProtection="1">
      <protection hidden="1"/>
    </xf>
    <xf numFmtId="0" fontId="0" fillId="6" borderId="16" xfId="0" applyFill="1" applyBorder="1" applyAlignment="1" applyProtection="1">
      <alignment horizontal="center"/>
      <protection hidden="1"/>
    </xf>
    <xf numFmtId="0" fontId="0" fillId="6" borderId="12" xfId="0" applyFill="1" applyBorder="1" applyAlignment="1" applyProtection="1">
      <alignment horizontal="center"/>
      <protection hidden="1"/>
    </xf>
    <xf numFmtId="0" fontId="0" fillId="5" borderId="16" xfId="0" applyFill="1" applyBorder="1" applyAlignment="1" applyProtection="1">
      <alignment horizontal="center"/>
      <protection hidden="1"/>
    </xf>
    <xf numFmtId="0" fontId="0" fillId="5" borderId="12" xfId="0" applyFill="1" applyBorder="1" applyAlignment="1" applyProtection="1">
      <alignment horizontal="center"/>
      <protection hidden="1"/>
    </xf>
    <xf numFmtId="0" fontId="8" fillId="8" borderId="15" xfId="0" applyFont="1" applyFill="1" applyBorder="1" applyAlignment="1" applyProtection="1">
      <alignment horizontal="center"/>
      <protection hidden="1"/>
    </xf>
    <xf numFmtId="0" fontId="8" fillId="8" borderId="14" xfId="0" applyFont="1" applyFill="1" applyBorder="1" applyAlignment="1" applyProtection="1">
      <alignment horizontal="center"/>
      <protection hidden="1"/>
    </xf>
    <xf numFmtId="44" fontId="17" fillId="0" borderId="44" xfId="0" applyNumberFormat="1" applyFont="1" applyBorder="1" applyProtection="1">
      <protection hidden="1"/>
    </xf>
    <xf numFmtId="0" fontId="24" fillId="2" borderId="34" xfId="0" applyFont="1" applyFill="1" applyBorder="1" applyAlignment="1" applyProtection="1">
      <alignment vertical="center" wrapText="1"/>
      <protection hidden="1"/>
    </xf>
    <xf numFmtId="0" fontId="0" fillId="2" borderId="0" xfId="0" applyFill="1" applyAlignment="1" applyProtection="1">
      <alignment wrapText="1"/>
      <protection hidden="1"/>
    </xf>
    <xf numFmtId="0" fontId="0" fillId="15" borderId="13" xfId="0" applyFill="1" applyBorder="1" applyAlignment="1" applyProtection="1">
      <alignment wrapText="1"/>
      <protection hidden="1"/>
    </xf>
    <xf numFmtId="0" fontId="0" fillId="0" borderId="0" xfId="0" applyAlignment="1" applyProtection="1">
      <alignment wrapText="1"/>
      <protection hidden="1"/>
    </xf>
    <xf numFmtId="44" fontId="7" fillId="2" borderId="0" xfId="1" applyFont="1" applyFill="1" applyAlignment="1" applyProtection="1">
      <alignment wrapText="1"/>
      <protection hidden="1"/>
    </xf>
    <xf numFmtId="0" fontId="23" fillId="14" borderId="1" xfId="0" applyFont="1" applyFill="1" applyBorder="1" applyAlignment="1" applyProtection="1">
      <alignment wrapText="1"/>
      <protection hidden="1"/>
    </xf>
    <xf numFmtId="0" fontId="23" fillId="14" borderId="6" xfId="0" applyFont="1" applyFill="1" applyBorder="1" applyAlignment="1" applyProtection="1">
      <alignment wrapText="1"/>
      <protection hidden="1"/>
    </xf>
    <xf numFmtId="0" fontId="0" fillId="14" borderId="6" xfId="0" applyFill="1" applyBorder="1" applyAlignment="1" applyProtection="1">
      <alignment wrapText="1"/>
      <protection hidden="1"/>
    </xf>
    <xf numFmtId="0" fontId="0" fillId="0" borderId="21" xfId="0" applyBorder="1" applyAlignment="1" applyProtection="1">
      <alignment wrapText="1"/>
      <protection hidden="1"/>
    </xf>
    <xf numFmtId="44" fontId="7" fillId="0" borderId="41" xfId="1" applyFont="1" applyFill="1" applyBorder="1" applyAlignment="1" applyProtection="1">
      <alignment wrapText="1"/>
      <protection hidden="1"/>
    </xf>
    <xf numFmtId="164" fontId="0" fillId="7" borderId="25" xfId="0" applyNumberFormat="1" applyFill="1" applyBorder="1" applyAlignment="1" applyProtection="1">
      <alignment wrapText="1"/>
      <protection hidden="1"/>
    </xf>
    <xf numFmtId="44" fontId="7" fillId="7" borderId="4" xfId="1" applyFont="1" applyFill="1" applyBorder="1" applyAlignment="1" applyProtection="1">
      <alignment wrapText="1"/>
      <protection hidden="1"/>
    </xf>
    <xf numFmtId="44" fontId="7" fillId="0" borderId="4" xfId="1" applyFont="1" applyFill="1" applyBorder="1" applyAlignment="1" applyProtection="1">
      <alignment wrapText="1"/>
      <protection locked="0" hidden="1"/>
    </xf>
    <xf numFmtId="44" fontId="10" fillId="7" borderId="29" xfId="1" applyFont="1" applyFill="1" applyBorder="1" applyAlignment="1" applyProtection="1">
      <alignment wrapText="1"/>
      <protection hidden="1"/>
    </xf>
    <xf numFmtId="44" fontId="7" fillId="7" borderId="28" xfId="1" applyFont="1" applyFill="1" applyBorder="1" applyAlignment="1" applyProtection="1">
      <alignment wrapText="1"/>
      <protection hidden="1"/>
    </xf>
    <xf numFmtId="44" fontId="7" fillId="0" borderId="7" xfId="1" applyFont="1" applyFill="1" applyBorder="1" applyAlignment="1" applyProtection="1">
      <alignment wrapText="1"/>
      <protection locked="0" hidden="1"/>
    </xf>
    <xf numFmtId="44" fontId="0" fillId="2" borderId="0" xfId="0" applyNumberFormat="1" applyFill="1" applyAlignment="1" applyProtection="1">
      <alignment wrapText="1"/>
      <protection hidden="1"/>
    </xf>
    <xf numFmtId="0" fontId="0" fillId="0" borderId="22" xfId="0" applyBorder="1" applyAlignment="1" applyProtection="1">
      <alignment wrapText="1"/>
      <protection hidden="1"/>
    </xf>
    <xf numFmtId="44" fontId="7" fillId="0" borderId="42" xfId="1" applyFont="1" applyFill="1" applyBorder="1" applyAlignment="1" applyProtection="1">
      <alignment wrapText="1"/>
      <protection hidden="1"/>
    </xf>
    <xf numFmtId="164" fontId="0" fillId="7" borderId="26" xfId="0" applyNumberFormat="1" applyFill="1" applyBorder="1" applyAlignment="1" applyProtection="1">
      <alignment wrapText="1"/>
      <protection hidden="1"/>
    </xf>
    <xf numFmtId="44" fontId="7" fillId="7" borderId="5" xfId="1" applyFont="1" applyFill="1" applyBorder="1" applyAlignment="1" applyProtection="1">
      <alignment wrapText="1"/>
      <protection hidden="1"/>
    </xf>
    <xf numFmtId="44" fontId="7" fillId="0" borderId="5" xfId="1" applyFont="1" applyFill="1" applyBorder="1" applyAlignment="1" applyProtection="1">
      <alignment wrapText="1"/>
      <protection locked="0" hidden="1"/>
    </xf>
    <xf numFmtId="44" fontId="10" fillId="7" borderId="30" xfId="1" applyFont="1" applyFill="1" applyBorder="1" applyAlignment="1" applyProtection="1">
      <alignment wrapText="1"/>
      <protection hidden="1"/>
    </xf>
    <xf numFmtId="44" fontId="7" fillId="2" borderId="0" xfId="1" applyFont="1" applyFill="1" applyBorder="1" applyAlignment="1" applyProtection="1">
      <alignment wrapText="1"/>
      <protection hidden="1"/>
    </xf>
    <xf numFmtId="0" fontId="0" fillId="0" borderId="23" xfId="0" applyBorder="1" applyAlignment="1" applyProtection="1">
      <alignment wrapText="1"/>
      <protection hidden="1"/>
    </xf>
    <xf numFmtId="44" fontId="7" fillId="0" borderId="43" xfId="1" applyFont="1" applyFill="1" applyBorder="1" applyAlignment="1" applyProtection="1">
      <alignment wrapText="1"/>
      <protection hidden="1"/>
    </xf>
    <xf numFmtId="164" fontId="0" fillId="7" borderId="27" xfId="0" applyNumberFormat="1" applyFill="1" applyBorder="1" applyAlignment="1" applyProtection="1">
      <alignment wrapText="1"/>
      <protection hidden="1"/>
    </xf>
    <xf numFmtId="44" fontId="7" fillId="7" borderId="6" xfId="1" applyFont="1" applyFill="1" applyBorder="1" applyAlignment="1" applyProtection="1">
      <alignment wrapText="1"/>
      <protection hidden="1"/>
    </xf>
    <xf numFmtId="44" fontId="7" fillId="0" borderId="6" xfId="1" applyFont="1" applyFill="1" applyBorder="1" applyAlignment="1" applyProtection="1">
      <alignment wrapText="1"/>
      <protection locked="0" hidden="1"/>
    </xf>
    <xf numFmtId="44" fontId="10" fillId="7" borderId="31" xfId="1" applyFont="1" applyFill="1" applyBorder="1" applyAlignment="1" applyProtection="1">
      <alignment wrapText="1"/>
      <protection hidden="1"/>
    </xf>
    <xf numFmtId="44" fontId="7" fillId="2" borderId="0" xfId="1" applyFont="1" applyFill="1" applyBorder="1" applyProtection="1">
      <protection hidden="1"/>
    </xf>
    <xf numFmtId="0" fontId="0" fillId="11" borderId="21" xfId="0" applyFill="1" applyBorder="1"/>
    <xf numFmtId="165" fontId="0" fillId="9" borderId="17" xfId="0" applyNumberFormat="1" applyFill="1" applyBorder="1" applyAlignment="1">
      <alignment horizontal="center"/>
    </xf>
    <xf numFmtId="0" fontId="0" fillId="11" borderId="23" xfId="0" applyFill="1" applyBorder="1"/>
    <xf numFmtId="165" fontId="0" fillId="9" borderId="18" xfId="0" applyNumberFormat="1" applyFill="1" applyBorder="1" applyAlignment="1">
      <alignment horizontal="center"/>
    </xf>
    <xf numFmtId="0" fontId="0" fillId="12" borderId="33" xfId="0" applyFill="1" applyBorder="1"/>
    <xf numFmtId="165" fontId="0" fillId="9" borderId="19" xfId="0" applyNumberFormat="1" applyFill="1" applyBorder="1" applyAlignment="1">
      <alignment horizontal="center"/>
    </xf>
    <xf numFmtId="0" fontId="0" fillId="13" borderId="21" xfId="0" applyFill="1" applyBorder="1"/>
    <xf numFmtId="0" fontId="21" fillId="13" borderId="22" xfId="0" applyFont="1" applyFill="1" applyBorder="1"/>
    <xf numFmtId="165" fontId="0" fillId="9" borderId="20" xfId="0" applyNumberFormat="1" applyFill="1" applyBorder="1" applyAlignment="1">
      <alignment horizontal="center"/>
    </xf>
    <xf numFmtId="0" fontId="0" fillId="13" borderId="22" xfId="0" applyFill="1" applyBorder="1"/>
    <xf numFmtId="0" fontId="0" fillId="13" borderId="50" xfId="0" applyFill="1" applyBorder="1"/>
    <xf numFmtId="0" fontId="0" fillId="13" borderId="23" xfId="0" applyFill="1" applyBorder="1"/>
    <xf numFmtId="165" fontId="0" fillId="0" borderId="8" xfId="0" applyNumberFormat="1" applyBorder="1" applyProtection="1">
      <protection locked="0"/>
    </xf>
    <xf numFmtId="165" fontId="0" fillId="0" borderId="10" xfId="0" applyNumberFormat="1" applyBorder="1" applyProtection="1">
      <protection locked="0"/>
    </xf>
    <xf numFmtId="165" fontId="0" fillId="0" borderId="11" xfId="0" applyNumberFormat="1" applyBorder="1" applyProtection="1">
      <protection locked="0"/>
    </xf>
    <xf numFmtId="165" fontId="0" fillId="0" borderId="9" xfId="0" applyNumberFormat="1" applyBorder="1" applyProtection="1">
      <protection locked="0"/>
    </xf>
    <xf numFmtId="165" fontId="0" fillId="0" borderId="51" xfId="0" applyNumberFormat="1" applyBorder="1" applyProtection="1">
      <protection locked="0"/>
    </xf>
    <xf numFmtId="0" fontId="0" fillId="15" borderId="13" xfId="0" applyFill="1" applyBorder="1" applyAlignment="1" applyProtection="1">
      <alignment horizontal="center" vertical="center" wrapText="1"/>
      <protection hidden="1"/>
    </xf>
    <xf numFmtId="44" fontId="7" fillId="0" borderId="6" xfId="1" applyFont="1" applyFill="1" applyBorder="1" applyAlignment="1" applyProtection="1">
      <alignment wrapText="1"/>
      <protection hidden="1"/>
    </xf>
    <xf numFmtId="0" fontId="4" fillId="2" borderId="48" xfId="0" applyFont="1" applyFill="1" applyBorder="1" applyAlignment="1">
      <alignment vertical="center" wrapText="1"/>
    </xf>
    <xf numFmtId="0" fontId="10" fillId="2" borderId="0" xfId="0" applyFont="1" applyFill="1" applyProtection="1">
      <protection hidden="1"/>
    </xf>
    <xf numFmtId="0" fontId="26" fillId="17" borderId="5" xfId="2" applyFill="1" applyBorder="1" applyAlignment="1" applyProtection="1">
      <alignment horizontal="center" vertical="center"/>
      <protection hidden="1"/>
    </xf>
    <xf numFmtId="0" fontId="4" fillId="2" borderId="49" xfId="0" applyFont="1" applyFill="1" applyBorder="1" applyAlignment="1">
      <alignment vertical="center" wrapText="1"/>
    </xf>
    <xf numFmtId="0" fontId="12" fillId="2" borderId="52" xfId="0" applyFont="1" applyFill="1" applyBorder="1" applyAlignment="1">
      <alignment vertical="center" wrapText="1"/>
    </xf>
    <xf numFmtId="0" fontId="11" fillId="2" borderId="52" xfId="0" applyFont="1" applyFill="1" applyBorder="1" applyAlignment="1">
      <alignment vertical="center" wrapText="1"/>
    </xf>
    <xf numFmtId="0" fontId="11" fillId="2" borderId="52" xfId="0" applyFont="1" applyFill="1" applyBorder="1"/>
    <xf numFmtId="0" fontId="11" fillId="2" borderId="53" xfId="0" applyFont="1" applyFill="1" applyBorder="1" applyAlignment="1">
      <alignment vertical="center" wrapText="1"/>
    </xf>
    <xf numFmtId="0" fontId="11" fillId="2" borderId="54" xfId="0" applyFont="1" applyFill="1" applyBorder="1" applyAlignment="1">
      <alignment vertical="center" wrapText="1"/>
    </xf>
    <xf numFmtId="0" fontId="22" fillId="18" borderId="46" xfId="0" applyFont="1" applyFill="1" applyBorder="1" applyAlignment="1">
      <alignment vertical="center" wrapText="1"/>
    </xf>
    <xf numFmtId="0" fontId="12" fillId="3" borderId="56" xfId="0" applyFont="1" applyFill="1" applyBorder="1" applyAlignment="1">
      <alignment vertical="center" wrapText="1"/>
    </xf>
    <xf numFmtId="0" fontId="11" fillId="2" borderId="55" xfId="0" applyFont="1" applyFill="1" applyBorder="1"/>
    <xf numFmtId="0" fontId="12" fillId="2" borderId="55" xfId="0" applyFont="1" applyFill="1" applyBorder="1" applyAlignment="1">
      <alignment vertical="center" wrapText="1"/>
    </xf>
    <xf numFmtId="0" fontId="11" fillId="2" borderId="55" xfId="0" applyFont="1" applyFill="1" applyBorder="1" applyAlignment="1">
      <alignment vertical="center" wrapText="1"/>
    </xf>
    <xf numFmtId="0" fontId="11" fillId="2" borderId="55" xfId="0" applyFont="1" applyFill="1" applyBorder="1" applyAlignment="1">
      <alignment wrapText="1"/>
    </xf>
    <xf numFmtId="0" fontId="11" fillId="2" borderId="57" xfId="0" applyFont="1" applyFill="1" applyBorder="1" applyAlignment="1">
      <alignment vertical="center" wrapText="1"/>
    </xf>
    <xf numFmtId="0" fontId="0" fillId="15" borderId="13" xfId="0" applyFill="1" applyBorder="1" applyAlignment="1" applyProtection="1">
      <alignment horizontal="center" vertical="center" wrapText="1"/>
      <protection hidden="1"/>
    </xf>
    <xf numFmtId="0" fontId="24" fillId="16" borderId="0" xfId="0" applyFont="1" applyFill="1" applyAlignment="1" applyProtection="1">
      <alignment horizontal="center" vertical="center" wrapText="1"/>
      <protection hidden="1"/>
    </xf>
    <xf numFmtId="0" fontId="10" fillId="6" borderId="21" xfId="0" applyFont="1" applyFill="1" applyBorder="1" applyAlignment="1" applyProtection="1">
      <alignment horizontal="center"/>
      <protection hidden="1"/>
    </xf>
    <xf numFmtId="0" fontId="10" fillId="6" borderId="17" xfId="0" applyFont="1" applyFill="1" applyBorder="1" applyAlignment="1" applyProtection="1">
      <alignment horizontal="center"/>
      <protection hidden="1"/>
    </xf>
    <xf numFmtId="0" fontId="10" fillId="5" borderId="21" xfId="0" applyFont="1" applyFill="1" applyBorder="1" applyAlignment="1" applyProtection="1">
      <alignment horizontal="center"/>
      <protection hidden="1"/>
    </xf>
    <xf numFmtId="0" fontId="10" fillId="5" borderId="17" xfId="0" applyFont="1" applyFill="1" applyBorder="1" applyAlignment="1" applyProtection="1">
      <alignment horizontal="center"/>
      <protection hidden="1"/>
    </xf>
    <xf numFmtId="0" fontId="9" fillId="8" borderId="36" xfId="0" applyFont="1" applyFill="1" applyBorder="1" applyAlignment="1" applyProtection="1">
      <alignment horizontal="center"/>
      <protection hidden="1"/>
    </xf>
    <xf numFmtId="0" fontId="9" fillId="8" borderId="37" xfId="0" applyFont="1" applyFill="1" applyBorder="1" applyAlignment="1" applyProtection="1">
      <alignment horizontal="center"/>
      <protection hidden="1"/>
    </xf>
    <xf numFmtId="0" fontId="0" fillId="2" borderId="34" xfId="0" applyFill="1" applyBorder="1" applyAlignment="1" applyProtection="1">
      <alignment horizontal="center"/>
      <protection hidden="1"/>
    </xf>
    <xf numFmtId="0" fontId="0" fillId="2" borderId="24" xfId="0" applyFill="1" applyBorder="1" applyAlignment="1" applyProtection="1">
      <alignment horizontal="center"/>
      <protection hidden="1"/>
    </xf>
    <xf numFmtId="0" fontId="0" fillId="2" borderId="24" xfId="0" applyFill="1" applyBorder="1" applyAlignment="1">
      <alignment horizontal="center"/>
    </xf>
    <xf numFmtId="0" fontId="10" fillId="6" borderId="30" xfId="0" applyFont="1" applyFill="1" applyBorder="1" applyAlignment="1" applyProtection="1">
      <alignment horizontal="center"/>
      <protection hidden="1"/>
    </xf>
    <xf numFmtId="0" fontId="10" fillId="6" borderId="35" xfId="0" applyFont="1" applyFill="1" applyBorder="1" applyAlignment="1" applyProtection="1">
      <alignment horizontal="center"/>
      <protection hidden="1"/>
    </xf>
    <xf numFmtId="0" fontId="10" fillId="6" borderId="26" xfId="0" applyFont="1" applyFill="1" applyBorder="1" applyAlignment="1" applyProtection="1">
      <alignment horizontal="center"/>
      <protection hidden="1"/>
    </xf>
    <xf numFmtId="0" fontId="10" fillId="4" borderId="30" xfId="0" applyFont="1" applyFill="1" applyBorder="1" applyAlignment="1" applyProtection="1">
      <alignment horizontal="center"/>
      <protection hidden="1"/>
    </xf>
    <xf numFmtId="0" fontId="10" fillId="4" borderId="35" xfId="0" applyFont="1" applyFill="1" applyBorder="1" applyAlignment="1" applyProtection="1">
      <alignment horizontal="center"/>
      <protection hidden="1"/>
    </xf>
    <xf numFmtId="0" fontId="10" fillId="4" borderId="26" xfId="0" applyFont="1" applyFill="1" applyBorder="1" applyAlignment="1" applyProtection="1">
      <alignment horizontal="center"/>
      <protection hidden="1"/>
    </xf>
    <xf numFmtId="0" fontId="9" fillId="8" borderId="30" xfId="0" applyFont="1" applyFill="1" applyBorder="1" applyAlignment="1" applyProtection="1">
      <alignment horizontal="center"/>
      <protection hidden="1"/>
    </xf>
    <xf numFmtId="0" fontId="9" fillId="8" borderId="35" xfId="0" applyFont="1" applyFill="1" applyBorder="1" applyAlignment="1" applyProtection="1">
      <alignment horizontal="center"/>
      <protection hidden="1"/>
    </xf>
    <xf numFmtId="0" fontId="9" fillId="8" borderId="26" xfId="0" applyFont="1" applyFill="1" applyBorder="1" applyAlignment="1" applyProtection="1">
      <alignment horizontal="center"/>
      <protection hidden="1"/>
    </xf>
    <xf numFmtId="0" fontId="10" fillId="6" borderId="5" xfId="0" applyFont="1" applyFill="1" applyBorder="1" applyAlignment="1" applyProtection="1">
      <alignment horizontal="center"/>
      <protection hidden="1"/>
    </xf>
    <xf numFmtId="0" fontId="10" fillId="5" borderId="5" xfId="0" applyFont="1" applyFill="1" applyBorder="1" applyAlignment="1" applyProtection="1">
      <alignment horizontal="center"/>
      <protection hidden="1"/>
    </xf>
    <xf numFmtId="0" fontId="9" fillId="8" borderId="5" xfId="0" applyFont="1" applyFill="1" applyBorder="1" applyAlignment="1" applyProtection="1">
      <alignment horizontal="center"/>
      <protection hidden="1"/>
    </xf>
    <xf numFmtId="165" fontId="0" fillId="9" borderId="58" xfId="0" applyNumberFormat="1" applyFill="1" applyBorder="1" applyAlignment="1">
      <alignment horizontal="center"/>
    </xf>
  </cellXfs>
  <cellStyles count="3">
    <cellStyle name="Currency" xfId="1" builtinId="4"/>
    <cellStyle name="Hyperlink" xfId="2" builtinId="8"/>
    <cellStyle name="Normal" xfId="0" builtinId="0"/>
  </cellStyles>
  <dxfs count="139">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Q71"/>
  <sheetViews>
    <sheetView tabSelected="1" zoomScaleNormal="100" workbookViewId="0">
      <selection activeCell="G21" sqref="G21"/>
    </sheetView>
  </sheetViews>
  <sheetFormatPr defaultRowHeight="15.75" x14ac:dyDescent="0.25"/>
  <cols>
    <col min="1" max="1" width="3.42578125" style="3" customWidth="1"/>
    <col min="2" max="2" width="101.85546875" style="2" customWidth="1"/>
    <col min="3" max="3" width="3.7109375" style="2" customWidth="1"/>
    <col min="4" max="4" width="10.7109375" style="3" customWidth="1"/>
    <col min="5" max="17" width="9.140625" style="3"/>
    <col min="18" max="16384" width="9.140625" style="5"/>
  </cols>
  <sheetData>
    <row r="1" spans="2:4" ht="26.25" x14ac:dyDescent="0.25">
      <c r="B1" s="16" t="s">
        <v>0</v>
      </c>
      <c r="C1" s="1"/>
      <c r="D1" s="2"/>
    </row>
    <row r="2" spans="2:4" x14ac:dyDescent="0.25">
      <c r="B2" s="10"/>
      <c r="C2" s="1"/>
      <c r="D2" s="2"/>
    </row>
    <row r="3" spans="2:4" ht="31.5" x14ac:dyDescent="0.25">
      <c r="B3" s="10" t="s">
        <v>1</v>
      </c>
      <c r="C3" s="1"/>
      <c r="D3" s="2"/>
    </row>
    <row r="4" spans="2:4" x14ac:dyDescent="0.25">
      <c r="B4" s="10"/>
      <c r="C4" s="1"/>
      <c r="D4" s="2"/>
    </row>
    <row r="5" spans="2:4" ht="31.5" x14ac:dyDescent="0.25">
      <c r="B5" s="10" t="s">
        <v>2</v>
      </c>
      <c r="C5" s="1"/>
      <c r="D5" s="2"/>
    </row>
    <row r="6" spans="2:4" x14ac:dyDescent="0.25">
      <c r="B6" s="10"/>
      <c r="C6" s="1"/>
      <c r="D6" s="2"/>
    </row>
    <row r="7" spans="2:4" ht="78.75" x14ac:dyDescent="0.25">
      <c r="B7" s="10" t="s">
        <v>3</v>
      </c>
      <c r="C7" s="1"/>
      <c r="D7" s="2"/>
    </row>
    <row r="8" spans="2:4" x14ac:dyDescent="0.25">
      <c r="B8" s="10"/>
      <c r="C8" s="1"/>
      <c r="D8" s="2"/>
    </row>
    <row r="9" spans="2:4" ht="31.5" x14ac:dyDescent="0.25">
      <c r="B9" s="10" t="s">
        <v>4</v>
      </c>
      <c r="C9" s="1"/>
      <c r="D9" s="2"/>
    </row>
    <row r="10" spans="2:4" x14ac:dyDescent="0.25">
      <c r="B10" s="10"/>
      <c r="C10" s="1"/>
      <c r="D10" s="2"/>
    </row>
    <row r="11" spans="2:4" ht="31.5" x14ac:dyDescent="0.25">
      <c r="B11" s="10" t="s">
        <v>5</v>
      </c>
      <c r="C11" s="1"/>
      <c r="D11" s="2"/>
    </row>
    <row r="12" spans="2:4" x14ac:dyDescent="0.25">
      <c r="B12" s="10"/>
      <c r="C12" s="1"/>
      <c r="D12" s="2"/>
    </row>
    <row r="13" spans="2:4" ht="63" x14ac:dyDescent="0.25">
      <c r="B13" s="10" t="s">
        <v>6</v>
      </c>
      <c r="C13" s="1"/>
      <c r="D13" s="2"/>
    </row>
    <row r="14" spans="2:4" x14ac:dyDescent="0.25">
      <c r="B14" s="10"/>
      <c r="C14" s="1"/>
      <c r="D14" s="2"/>
    </row>
    <row r="15" spans="2:4" ht="15" customHeight="1" x14ac:dyDescent="0.25">
      <c r="B15" s="10" t="s">
        <v>7</v>
      </c>
      <c r="C15" s="1"/>
      <c r="D15" s="2"/>
    </row>
    <row r="16" spans="2:4" x14ac:dyDescent="0.25">
      <c r="B16" s="10"/>
      <c r="C16" s="1"/>
      <c r="D16" s="2"/>
    </row>
    <row r="17" spans="2:4" x14ac:dyDescent="0.25">
      <c r="B17" s="10" t="s">
        <v>8</v>
      </c>
      <c r="C17" s="1"/>
      <c r="D17" s="2"/>
    </row>
    <row r="18" spans="2:4" x14ac:dyDescent="0.25">
      <c r="B18" s="10"/>
      <c r="C18" s="1"/>
      <c r="D18" s="2"/>
    </row>
    <row r="19" spans="2:4" x14ac:dyDescent="0.25">
      <c r="B19" s="8"/>
      <c r="C19" s="4"/>
      <c r="D19" s="2"/>
    </row>
    <row r="20" spans="2:4" x14ac:dyDescent="0.25">
      <c r="B20" s="8" t="s">
        <v>9</v>
      </c>
      <c r="C20" s="4"/>
      <c r="D20" s="2"/>
    </row>
    <row r="21" spans="2:4" ht="16.5" thickBot="1" x14ac:dyDescent="0.3">
      <c r="B21" s="8"/>
      <c r="C21" s="4"/>
      <c r="D21" s="2"/>
    </row>
    <row r="22" spans="2:4" ht="16.5" thickTop="1" x14ac:dyDescent="0.25">
      <c r="B22" s="13" t="s">
        <v>10</v>
      </c>
      <c r="C22" s="4"/>
      <c r="D22" s="2"/>
    </row>
    <row r="23" spans="2:4" ht="31.5" x14ac:dyDescent="0.25">
      <c r="B23" s="100" t="s">
        <v>11</v>
      </c>
      <c r="C23" s="1"/>
    </row>
    <row r="24" spans="2:4" x14ac:dyDescent="0.25">
      <c r="B24" s="14"/>
      <c r="C24" s="1"/>
    </row>
    <row r="25" spans="2:4" ht="31.5" x14ac:dyDescent="0.25">
      <c r="B25" s="100" t="s">
        <v>12</v>
      </c>
      <c r="C25" s="1"/>
    </row>
    <row r="26" spans="2:4" x14ac:dyDescent="0.25">
      <c r="B26" s="14"/>
      <c r="C26" s="1"/>
    </row>
    <row r="27" spans="2:4" ht="78.75" x14ac:dyDescent="0.25">
      <c r="B27" s="100" t="s">
        <v>13</v>
      </c>
      <c r="C27" s="1"/>
    </row>
    <row r="28" spans="2:4" x14ac:dyDescent="0.25">
      <c r="B28" s="14"/>
      <c r="C28" s="1"/>
    </row>
    <row r="29" spans="2:4" ht="31.5" x14ac:dyDescent="0.25">
      <c r="B29" s="100" t="s">
        <v>14</v>
      </c>
      <c r="C29" s="1"/>
    </row>
    <row r="30" spans="2:4" x14ac:dyDescent="0.25">
      <c r="B30" s="14"/>
      <c r="C30" s="1"/>
    </row>
    <row r="31" spans="2:4" ht="48" thickBot="1" x14ac:dyDescent="0.3">
      <c r="B31" s="103" t="s">
        <v>15</v>
      </c>
      <c r="C31" s="1"/>
    </row>
    <row r="32" spans="2:4" ht="17.25" thickTop="1" thickBot="1" x14ac:dyDescent="0.3">
      <c r="B32" s="1"/>
      <c r="C32" s="1"/>
    </row>
    <row r="33" spans="2:3" ht="16.5" thickTop="1" x14ac:dyDescent="0.25">
      <c r="B33" s="9" t="s">
        <v>16</v>
      </c>
      <c r="C33" s="4"/>
    </row>
    <row r="34" spans="2:3" ht="31.5" x14ac:dyDescent="0.25">
      <c r="B34" s="6" t="s">
        <v>17</v>
      </c>
      <c r="C34" s="1"/>
    </row>
    <row r="35" spans="2:3" x14ac:dyDescent="0.25">
      <c r="B35" s="6"/>
      <c r="C35" s="1"/>
    </row>
    <row r="36" spans="2:3" ht="31.5" x14ac:dyDescent="0.25">
      <c r="B36" s="6" t="s">
        <v>18</v>
      </c>
      <c r="C36" s="1"/>
    </row>
    <row r="37" spans="2:3" x14ac:dyDescent="0.25">
      <c r="B37" s="6"/>
      <c r="C37" s="1"/>
    </row>
    <row r="38" spans="2:3" ht="78.75" x14ac:dyDescent="0.25">
      <c r="B38" s="6" t="s">
        <v>19</v>
      </c>
      <c r="C38" s="1"/>
    </row>
    <row r="39" spans="2:3" x14ac:dyDescent="0.25">
      <c r="B39" s="6"/>
      <c r="C39" s="1"/>
    </row>
    <row r="40" spans="2:3" ht="31.5" x14ac:dyDescent="0.25">
      <c r="B40" s="6" t="s">
        <v>20</v>
      </c>
      <c r="C40" s="1"/>
    </row>
    <row r="41" spans="2:3" x14ac:dyDescent="0.25">
      <c r="B41" s="6"/>
      <c r="C41" s="1"/>
    </row>
    <row r="42" spans="2:3" ht="48" thickBot="1" x14ac:dyDescent="0.3">
      <c r="B42" s="7" t="s">
        <v>21</v>
      </c>
      <c r="C42" s="1"/>
    </row>
    <row r="43" spans="2:3" ht="17.25" thickTop="1" thickBot="1" x14ac:dyDescent="0.3">
      <c r="B43" s="1"/>
      <c r="C43" s="1"/>
    </row>
    <row r="44" spans="2:3" ht="17.25" thickTop="1" thickBot="1" x14ac:dyDescent="0.3">
      <c r="B44" s="15" t="s">
        <v>22</v>
      </c>
      <c r="C44" s="4"/>
    </row>
    <row r="45" spans="2:3" ht="32.25" thickTop="1" x14ac:dyDescent="0.25">
      <c r="B45" s="11" t="s">
        <v>23</v>
      </c>
      <c r="C45" s="1"/>
    </row>
    <row r="46" spans="2:3" x14ac:dyDescent="0.25">
      <c r="B46" s="12"/>
      <c r="C46" s="1"/>
    </row>
    <row r="47" spans="2:3" ht="31.5" x14ac:dyDescent="0.25">
      <c r="B47" s="12" t="s">
        <v>24</v>
      </c>
      <c r="C47" s="1"/>
    </row>
    <row r="48" spans="2:3" x14ac:dyDescent="0.25">
      <c r="B48" s="12"/>
      <c r="C48" s="1"/>
    </row>
    <row r="49" spans="1:3" ht="78.75" x14ac:dyDescent="0.25">
      <c r="B49" s="12" t="s">
        <v>25</v>
      </c>
      <c r="C49" s="1"/>
    </row>
    <row r="50" spans="1:3" x14ac:dyDescent="0.25">
      <c r="B50" s="12"/>
      <c r="C50" s="1"/>
    </row>
    <row r="51" spans="1:3" ht="31.5" x14ac:dyDescent="0.25">
      <c r="B51" s="12" t="s">
        <v>26</v>
      </c>
      <c r="C51" s="1"/>
    </row>
    <row r="52" spans="1:3" x14ac:dyDescent="0.25">
      <c r="B52" s="12"/>
      <c r="C52" s="1"/>
    </row>
    <row r="53" spans="1:3" ht="48" thickBot="1" x14ac:dyDescent="0.3">
      <c r="B53" s="108" t="s">
        <v>27</v>
      </c>
      <c r="C53" s="1"/>
    </row>
    <row r="54" spans="1:3" x14ac:dyDescent="0.25">
      <c r="B54" s="1"/>
      <c r="C54" s="1"/>
    </row>
    <row r="55" spans="1:3" x14ac:dyDescent="0.25">
      <c r="B55" s="109" t="s">
        <v>28</v>
      </c>
      <c r="C55" s="1"/>
    </row>
    <row r="56" spans="1:3" x14ac:dyDescent="0.25">
      <c r="A56" s="106"/>
      <c r="B56" s="104" t="s">
        <v>29</v>
      </c>
      <c r="C56" s="4"/>
    </row>
    <row r="57" spans="1:3" ht="63" x14ac:dyDescent="0.25">
      <c r="A57" s="106"/>
      <c r="B57" s="105" t="s">
        <v>30</v>
      </c>
      <c r="C57" s="1"/>
    </row>
    <row r="58" spans="1:3" x14ac:dyDescent="0.25">
      <c r="A58" s="106"/>
      <c r="B58" s="105"/>
      <c r="C58" s="1"/>
    </row>
    <row r="59" spans="1:3" x14ac:dyDescent="0.25">
      <c r="A59" s="106"/>
      <c r="B59" s="104" t="s">
        <v>31</v>
      </c>
      <c r="C59" s="4"/>
    </row>
    <row r="60" spans="1:3" ht="48" thickBot="1" x14ac:dyDescent="0.3">
      <c r="A60" s="106"/>
      <c r="B60" s="107" t="s">
        <v>32</v>
      </c>
      <c r="C60" s="1"/>
    </row>
    <row r="61" spans="1:3" ht="17.25" thickTop="1" thickBot="1" x14ac:dyDescent="0.3">
      <c r="B61" s="1"/>
      <c r="C61" s="1"/>
    </row>
    <row r="62" spans="1:3" ht="16.5" thickTop="1" x14ac:dyDescent="0.25">
      <c r="A62" s="111"/>
      <c r="B62" s="110" t="s">
        <v>33</v>
      </c>
      <c r="C62" s="4"/>
    </row>
    <row r="63" spans="1:3" x14ac:dyDescent="0.25">
      <c r="A63" s="111"/>
      <c r="B63" s="112" t="s">
        <v>34</v>
      </c>
      <c r="C63" s="4"/>
    </row>
    <row r="64" spans="1:3" ht="63" x14ac:dyDescent="0.25">
      <c r="A64" s="111"/>
      <c r="B64" s="113" t="s">
        <v>35</v>
      </c>
      <c r="C64" s="1"/>
    </row>
    <row r="65" spans="1:3" x14ac:dyDescent="0.25">
      <c r="A65" s="111"/>
      <c r="B65" s="114"/>
    </row>
    <row r="66" spans="1:3" x14ac:dyDescent="0.25">
      <c r="A66" s="111"/>
      <c r="B66" s="112" t="s">
        <v>36</v>
      </c>
      <c r="C66" s="4"/>
    </row>
    <row r="67" spans="1:3" ht="31.5" x14ac:dyDescent="0.25">
      <c r="A67" s="111"/>
      <c r="B67" s="113" t="s">
        <v>37</v>
      </c>
      <c r="C67" s="1"/>
    </row>
    <row r="68" spans="1:3" x14ac:dyDescent="0.25">
      <c r="A68" s="111"/>
      <c r="B68" s="114"/>
    </row>
    <row r="69" spans="1:3" x14ac:dyDescent="0.25">
      <c r="A69" s="111"/>
      <c r="B69" s="112" t="s">
        <v>38</v>
      </c>
      <c r="C69" s="4"/>
    </row>
    <row r="70" spans="1:3" ht="63.75" thickBot="1" x14ac:dyDescent="0.3">
      <c r="A70" s="111"/>
      <c r="B70" s="115" t="s">
        <v>39</v>
      </c>
      <c r="C70" s="1"/>
    </row>
    <row r="71" spans="1:3" ht="16.5" thickTop="1" x14ac:dyDescent="0.25"/>
  </sheetData>
  <pageMargins left="0.25" right="0.25" top="0.75" bottom="0.75" header="0.3" footer="0.3"/>
  <pageSetup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E100"/>
  <sheetViews>
    <sheetView showGridLines="0" workbookViewId="0">
      <selection activeCell="I14" sqref="I1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f>'JAN Payment'!K7</f>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IF(AND(SUM(G5:I5)=0,SUM(G9:I9)=0,SUM(G13:I13)=0),'JAN Payment'!K12,ROUND((SUM(G5:I5)+(SUM(G9:I9)*0.95)+(SUM(G13:I13)*(0.85))),3))</f>
        <v>0</v>
      </c>
      <c r="M12" s="35">
        <f>IF(AND(SUM(G5:I5)=0,SUM(G9:I9)=0,SUM(G13:I13)=0),'JAN Payment'!M12,SUM(A5+A9+A13))</f>
        <v>0</v>
      </c>
      <c r="N12" s="36">
        <f>IF(AND(SUM(G5:I5)=0,SUM(G9:I9)=0,SUM(G13:I13)=0),'JAN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'JAN Payment'!K16</f>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IF(AND(SUM(G5:I5)=0,SUM(G9:I9)=0,SUM(G13:I13)=0),('JAN Payment'!K19),(K13+K16))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K20" s="17"/>
      <c r="AD20" s="18"/>
      <c r="AE20" s="18"/>
    </row>
    <row r="21" spans="1:31" ht="15.75" thickBot="1" x14ac:dyDescent="0.3">
      <c r="A21" s="83" t="s">
        <v>93</v>
      </c>
      <c r="B21" s="94">
        <v>0</v>
      </c>
      <c r="C21" s="84">
        <f>B21*0.06</f>
        <v>0</v>
      </c>
      <c r="D21" s="94">
        <v>0</v>
      </c>
      <c r="E21" s="84">
        <f>D21*0.06</f>
        <v>0</v>
      </c>
      <c r="F21" s="94">
        <v>0</v>
      </c>
      <c r="G21" s="84">
        <f>F21*0.06</f>
        <v>0</v>
      </c>
      <c r="H21"/>
      <c r="I21" s="17"/>
      <c r="J21" s="17"/>
      <c r="K21" s="17"/>
      <c r="AD21" s="18"/>
      <c r="AE21" s="18"/>
    </row>
    <row r="22" spans="1:31" ht="15.75" thickBot="1" x14ac:dyDescent="0.3">
      <c r="A22" s="85" t="s">
        <v>94</v>
      </c>
      <c r="B22" s="95">
        <v>0</v>
      </c>
      <c r="C22" s="86">
        <f>B22*0.115</f>
        <v>0</v>
      </c>
      <c r="D22" s="95">
        <v>0</v>
      </c>
      <c r="E22" s="86">
        <f>D22*0.115</f>
        <v>0</v>
      </c>
      <c r="F22" s="95">
        <v>0</v>
      </c>
      <c r="G22" s="86">
        <f>F22*0.115</f>
        <v>0</v>
      </c>
      <c r="H22"/>
      <c r="I22" s="17"/>
      <c r="J22" s="17"/>
      <c r="K22" s="17"/>
      <c r="AD22" s="18"/>
      <c r="AE22" s="18"/>
    </row>
    <row r="23" spans="1:31" x14ac:dyDescent="0.25">
      <c r="A23" s="87" t="s">
        <v>95</v>
      </c>
      <c r="B23" s="93">
        <v>0</v>
      </c>
      <c r="C23" s="82">
        <f>B23*4.771</f>
        <v>0</v>
      </c>
      <c r="D23" s="93">
        <v>0</v>
      </c>
      <c r="E23" s="82">
        <f>D23*4.771</f>
        <v>0</v>
      </c>
      <c r="F23" s="93">
        <v>0</v>
      </c>
      <c r="G23" s="82">
        <f>F23*4.771</f>
        <v>0</v>
      </c>
      <c r="H23"/>
      <c r="I23" s="17"/>
      <c r="J23" s="17"/>
      <c r="K23" s="17"/>
      <c r="AD23" s="18"/>
      <c r="AE23" s="18"/>
    </row>
    <row r="24" spans="1:31" x14ac:dyDescent="0.25">
      <c r="A24" s="88" t="s">
        <v>96</v>
      </c>
      <c r="B24" s="96">
        <v>0</v>
      </c>
      <c r="C24" s="89">
        <f>B24*6.024</f>
        <v>0</v>
      </c>
      <c r="D24" s="96">
        <v>0</v>
      </c>
      <c r="E24" s="89">
        <f>D24*6.024</f>
        <v>0</v>
      </c>
      <c r="F24" s="96">
        <v>0</v>
      </c>
      <c r="G24" s="89">
        <f>F24*6.024</f>
        <v>0</v>
      </c>
      <c r="H24"/>
      <c r="I24" s="17"/>
      <c r="J24" s="17"/>
      <c r="K24" s="17"/>
      <c r="AD24" s="18"/>
      <c r="AE24" s="18"/>
    </row>
    <row r="25" spans="1:31" x14ac:dyDescent="0.25">
      <c r="A25" s="88" t="s">
        <v>97</v>
      </c>
      <c r="B25" s="96">
        <v>0</v>
      </c>
      <c r="C25" s="89">
        <f>B25*5.988</f>
        <v>0</v>
      </c>
      <c r="D25" s="96">
        <v>0</v>
      </c>
      <c r="E25" s="89">
        <f>D25*5.988</f>
        <v>0</v>
      </c>
      <c r="F25" s="96">
        <v>0</v>
      </c>
      <c r="G25" s="89">
        <f>F25*5.988</f>
        <v>0</v>
      </c>
      <c r="H25"/>
      <c r="I25" s="17"/>
      <c r="J25" s="17"/>
      <c r="K25" s="17"/>
      <c r="AD25" s="18"/>
      <c r="AE25" s="18"/>
    </row>
    <row r="26" spans="1:31" x14ac:dyDescent="0.25">
      <c r="A26" s="90" t="s">
        <v>98</v>
      </c>
      <c r="B26" s="96">
        <v>0</v>
      </c>
      <c r="C26" s="89">
        <f>B26*7.947</f>
        <v>0</v>
      </c>
      <c r="D26" s="96">
        <v>0</v>
      </c>
      <c r="E26" s="89">
        <f>D26*7.947</f>
        <v>0</v>
      </c>
      <c r="F26" s="96">
        <v>0</v>
      </c>
      <c r="G26" s="89">
        <f>F26*7.947</f>
        <v>0</v>
      </c>
      <c r="H26"/>
      <c r="I26" s="17"/>
      <c r="J26" s="17"/>
      <c r="K26" s="17"/>
      <c r="AD26" s="18"/>
      <c r="AE26" s="18"/>
    </row>
    <row r="27" spans="1:31" x14ac:dyDescent="0.25">
      <c r="A27" s="90" t="s">
        <v>99</v>
      </c>
      <c r="B27" s="96">
        <v>0</v>
      </c>
      <c r="C27" s="89">
        <f>B27*3.158</f>
        <v>0</v>
      </c>
      <c r="D27" s="96">
        <v>0</v>
      </c>
      <c r="E27" s="89">
        <f>D27*3.158</f>
        <v>0</v>
      </c>
      <c r="F27" s="96">
        <v>0</v>
      </c>
      <c r="G27" s="89">
        <f>F27*3.158</f>
        <v>0</v>
      </c>
      <c r="H27"/>
      <c r="I27" s="17"/>
      <c r="J27" s="17"/>
      <c r="K27" s="17"/>
      <c r="AD27" s="18"/>
      <c r="AE27" s="18"/>
    </row>
    <row r="28" spans="1:31" x14ac:dyDescent="0.25">
      <c r="A28" s="90" t="s">
        <v>100</v>
      </c>
      <c r="B28" s="96">
        <v>0</v>
      </c>
      <c r="C28" s="89">
        <f>B28*6.773</f>
        <v>0</v>
      </c>
      <c r="D28" s="96">
        <v>0</v>
      </c>
      <c r="E28" s="89">
        <f>D28*6.773</f>
        <v>0</v>
      </c>
      <c r="F28" s="96">
        <v>0</v>
      </c>
      <c r="G28" s="89">
        <f>F28*6.773</f>
        <v>0</v>
      </c>
      <c r="H28"/>
      <c r="I28" s="17"/>
      <c r="J28" s="17"/>
      <c r="K28" s="17"/>
      <c r="AD28" s="18"/>
      <c r="AE28" s="18"/>
    </row>
    <row r="29" spans="1:31" x14ac:dyDescent="0.25">
      <c r="A29" s="88" t="s">
        <v>101</v>
      </c>
      <c r="B29" s="96">
        <v>0</v>
      </c>
      <c r="C29" s="89">
        <f>B29*0.093</f>
        <v>0</v>
      </c>
      <c r="D29" s="96">
        <v>0</v>
      </c>
      <c r="E29" s="89">
        <f>D29*0.093</f>
        <v>0</v>
      </c>
      <c r="F29" s="96">
        <v>0</v>
      </c>
      <c r="G29" s="89">
        <f>F29*0.093</f>
        <v>0</v>
      </c>
      <c r="H29"/>
      <c r="I29" s="17"/>
      <c r="J29" s="17"/>
      <c r="K29" s="17"/>
      <c r="AD29" s="18"/>
      <c r="AE29" s="18"/>
    </row>
    <row r="30" spans="1:31" x14ac:dyDescent="0.25">
      <c r="A30" s="90" t="s">
        <v>102</v>
      </c>
      <c r="B30" s="96">
        <v>0</v>
      </c>
      <c r="C30" s="89">
        <f>B30*4.822</f>
        <v>0</v>
      </c>
      <c r="D30" s="96">
        <v>0</v>
      </c>
      <c r="E30" s="89">
        <f>D30*4.822</f>
        <v>0</v>
      </c>
      <c r="F30" s="96">
        <v>0</v>
      </c>
      <c r="G30" s="89">
        <f>F30*4.822</f>
        <v>0</v>
      </c>
      <c r="H30"/>
      <c r="I30" s="17"/>
      <c r="J30" s="17"/>
      <c r="K30" s="17"/>
      <c r="AD30" s="18"/>
      <c r="AE30" s="18"/>
    </row>
    <row r="31" spans="1:31" x14ac:dyDescent="0.25">
      <c r="A31" s="90" t="s">
        <v>103</v>
      </c>
      <c r="B31" s="96">
        <v>0</v>
      </c>
      <c r="C31" s="89">
        <f>B31*4.421</f>
        <v>0</v>
      </c>
      <c r="D31" s="96">
        <v>0</v>
      </c>
      <c r="E31" s="89">
        <f>D31*4.421</f>
        <v>0</v>
      </c>
      <c r="F31" s="96">
        <v>0</v>
      </c>
      <c r="G31" s="89">
        <f>F31*4.421</f>
        <v>0</v>
      </c>
      <c r="H31"/>
      <c r="I31" s="17"/>
      <c r="J31" s="17"/>
      <c r="K31" s="17"/>
      <c r="AD31" s="18"/>
      <c r="AE31" s="18"/>
    </row>
    <row r="32" spans="1:31" x14ac:dyDescent="0.25">
      <c r="A32" s="91" t="s">
        <v>104</v>
      </c>
      <c r="B32" s="97">
        <v>0</v>
      </c>
      <c r="C32" s="89">
        <f>B32*0.007</f>
        <v>0</v>
      </c>
      <c r="D32" s="97">
        <v>0</v>
      </c>
      <c r="E32" s="89">
        <f>D32*0.007</f>
        <v>0</v>
      </c>
      <c r="F32" s="97">
        <v>0</v>
      </c>
      <c r="G32" s="89">
        <f>F32*0.007</f>
        <v>0</v>
      </c>
      <c r="H32"/>
      <c r="I32" s="17"/>
      <c r="J32" s="17"/>
      <c r="K32" s="17"/>
      <c r="AD32" s="18"/>
      <c r="AE32" s="18"/>
    </row>
    <row r="33" spans="1:31" x14ac:dyDescent="0.25">
      <c r="A33" s="91" t="s">
        <v>110</v>
      </c>
      <c r="B33" s="97">
        <v>0</v>
      </c>
      <c r="C33" s="139">
        <f>B33*0.018</f>
        <v>0</v>
      </c>
      <c r="D33" s="97">
        <v>0</v>
      </c>
      <c r="E33" s="139">
        <f>D33*0.018</f>
        <v>0</v>
      </c>
      <c r="F33" s="97">
        <v>0</v>
      </c>
      <c r="G33" s="139">
        <f>F33*0.018</f>
        <v>0</v>
      </c>
      <c r="H33"/>
      <c r="I33" s="17"/>
      <c r="J33" s="17"/>
      <c r="K33" s="17"/>
      <c r="AD33" s="18"/>
      <c r="AE33" s="18"/>
    </row>
    <row r="34" spans="1:31" ht="15.75" thickBot="1" x14ac:dyDescent="0.3">
      <c r="A34" s="92" t="s">
        <v>105</v>
      </c>
      <c r="B34" s="94">
        <v>0</v>
      </c>
      <c r="C34" s="84">
        <f>B34*4.806</f>
        <v>0</v>
      </c>
      <c r="D34" s="94">
        <v>0</v>
      </c>
      <c r="E34" s="84">
        <f>D34*4.806</f>
        <v>0</v>
      </c>
      <c r="F34" s="94">
        <v>0</v>
      </c>
      <c r="G34" s="84">
        <f>F34*4.806</f>
        <v>0</v>
      </c>
      <c r="H34" s="17"/>
      <c r="I34" s="17"/>
      <c r="J34" s="17"/>
      <c r="K34" s="17"/>
    </row>
    <row r="35" spans="1:31" s="17" customFormat="1" x14ac:dyDescent="0.25"/>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B18:C18"/>
    <mergeCell ref="D18:E18"/>
    <mergeCell ref="F18:G18"/>
    <mergeCell ref="B17:G17"/>
    <mergeCell ref="M10:N10"/>
    <mergeCell ref="D11:E11"/>
    <mergeCell ref="G11:I11"/>
    <mergeCell ref="A7:B7"/>
    <mergeCell ref="D7:E7"/>
    <mergeCell ref="G7:I7"/>
    <mergeCell ref="A11:B11"/>
    <mergeCell ref="A2:B2"/>
    <mergeCell ref="A3:B3"/>
    <mergeCell ref="D2:E2"/>
    <mergeCell ref="G2:I2"/>
    <mergeCell ref="D3:E3"/>
    <mergeCell ref="G3:I3"/>
  </mergeCells>
  <conditionalFormatting sqref="G23:G31">
    <cfRule type="cellIs" dxfId="96" priority="8" stopIfTrue="1" operator="greaterThan">
      <formula>0.00001</formula>
    </cfRule>
  </conditionalFormatting>
  <conditionalFormatting sqref="C20:C31">
    <cfRule type="cellIs" dxfId="94" priority="12" stopIfTrue="1" operator="greaterThan">
      <formula>0.00001</formula>
    </cfRule>
  </conditionalFormatting>
  <conditionalFormatting sqref="E20:E22">
    <cfRule type="cellIs" dxfId="93" priority="11" stopIfTrue="1" operator="greaterThan">
      <formula>0.00001</formula>
    </cfRule>
  </conditionalFormatting>
  <conditionalFormatting sqref="G20:G22">
    <cfRule type="cellIs" dxfId="92" priority="10" stopIfTrue="1" operator="greaterThan">
      <formula>0.00001</formula>
    </cfRule>
  </conditionalFormatting>
  <conditionalFormatting sqref="E23:E31">
    <cfRule type="cellIs" dxfId="91" priority="9" stopIfTrue="1" operator="greaterThan">
      <formula>0.00001</formula>
    </cfRule>
  </conditionalFormatting>
  <conditionalFormatting sqref="G34">
    <cfRule type="cellIs" dxfId="29" priority="3" stopIfTrue="1" operator="greaterThan">
      <formula>0.00001</formula>
    </cfRule>
  </conditionalFormatting>
  <conditionalFormatting sqref="G32:G33">
    <cfRule type="cellIs" dxfId="28" priority="1" stopIfTrue="1" operator="greaterThan">
      <formula>0.00001</formula>
    </cfRule>
  </conditionalFormatting>
  <conditionalFormatting sqref="C32:C34">
    <cfRule type="cellIs" dxfId="27" priority="5" stopIfTrue="1" operator="greaterThan">
      <formula>0.00001</formula>
    </cfRule>
  </conditionalFormatting>
  <conditionalFormatting sqref="E34">
    <cfRule type="cellIs" dxfId="26" priority="4" stopIfTrue="1" operator="greaterThan">
      <formula>0.00001</formula>
    </cfRule>
  </conditionalFormatting>
  <conditionalFormatting sqref="E32:E33">
    <cfRule type="cellIs" dxfId="25" priority="2" stopIfTrue="1" operator="greaterThan">
      <formula>0.00001</formula>
    </cfRule>
  </conditionalFormatting>
  <hyperlinks>
    <hyperlink ref="K1" location="'Instructions Tab'!A1" display="Instructions Tab" xr:uid="{542EA509-D3E6-4EDF-96EF-754414332E7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E100"/>
  <sheetViews>
    <sheetView showGridLines="0" workbookViewId="0">
      <selection activeCell="I14" sqref="I1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f>'JAN Payment'!K7</f>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IF(AND(SUM(G5:I5)=0,SUM(G9:I9)=0,SUM(G13:I13)=0),'FEB Payment'!K12,ROUND((SUM(G5:I5)+(SUM(G9:I9)*0.95)+(SUM(G13:I13)*(0.85))),3))</f>
        <v>0</v>
      </c>
      <c r="M12" s="35">
        <f>IF(AND(SUM(G5:I5)=0,SUM(G9:I9)=0,SUM(G13:I13)=0),'FEB Payment'!M12,SUM(A5+A9+A13))</f>
        <v>0</v>
      </c>
      <c r="N12" s="36">
        <f>IF(AND(SUM(G5:I5)=0,SUM(G9:I9)=0,SUM(G13:I13)=0),'FEB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'FEB Payment'!K16</f>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IF(AND(SUM(G5:I5)=0,SUM(G9:I9)=0,SUM(G13:I13)=0),('FEB Payment'!K19),(K13+K16))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K20" s="17"/>
      <c r="AD20" s="18"/>
      <c r="AE20" s="18"/>
    </row>
    <row r="21" spans="1:31" ht="15.75" thickBot="1" x14ac:dyDescent="0.3">
      <c r="A21" s="83" t="s">
        <v>93</v>
      </c>
      <c r="B21" s="94">
        <v>0</v>
      </c>
      <c r="C21" s="84">
        <f>B21*0.06</f>
        <v>0</v>
      </c>
      <c r="D21" s="94">
        <v>0</v>
      </c>
      <c r="E21" s="84">
        <f>D21*0.06</f>
        <v>0</v>
      </c>
      <c r="F21" s="94">
        <v>0</v>
      </c>
      <c r="G21" s="84">
        <f>F21*0.06</f>
        <v>0</v>
      </c>
      <c r="H21"/>
      <c r="I21" s="17"/>
      <c r="J21" s="17"/>
      <c r="K21" s="17"/>
      <c r="AD21" s="18"/>
      <c r="AE21" s="18"/>
    </row>
    <row r="22" spans="1:31" ht="15.75" thickBot="1" x14ac:dyDescent="0.3">
      <c r="A22" s="85" t="s">
        <v>94</v>
      </c>
      <c r="B22" s="95">
        <v>0</v>
      </c>
      <c r="C22" s="86">
        <f>B22*0.115</f>
        <v>0</v>
      </c>
      <c r="D22" s="95">
        <v>0</v>
      </c>
      <c r="E22" s="86">
        <f>D22*0.115</f>
        <v>0</v>
      </c>
      <c r="F22" s="95">
        <v>0</v>
      </c>
      <c r="G22" s="86">
        <f>F22*0.115</f>
        <v>0</v>
      </c>
      <c r="H22"/>
      <c r="I22" s="17"/>
      <c r="J22" s="17"/>
      <c r="K22" s="17"/>
      <c r="AD22" s="18"/>
      <c r="AE22" s="18"/>
    </row>
    <row r="23" spans="1:31" x14ac:dyDescent="0.25">
      <c r="A23" s="87" t="s">
        <v>95</v>
      </c>
      <c r="B23" s="93">
        <v>0</v>
      </c>
      <c r="C23" s="82">
        <f>B23*4.771</f>
        <v>0</v>
      </c>
      <c r="D23" s="93">
        <v>0</v>
      </c>
      <c r="E23" s="82">
        <f>D23*4.771</f>
        <v>0</v>
      </c>
      <c r="F23" s="93">
        <v>0</v>
      </c>
      <c r="G23" s="82">
        <f>F23*4.771</f>
        <v>0</v>
      </c>
      <c r="H23"/>
      <c r="I23" s="17"/>
      <c r="J23" s="17"/>
      <c r="K23" s="17"/>
      <c r="AD23" s="18"/>
      <c r="AE23" s="18"/>
    </row>
    <row r="24" spans="1:31" x14ac:dyDescent="0.25">
      <c r="A24" s="88" t="s">
        <v>96</v>
      </c>
      <c r="B24" s="96">
        <v>0</v>
      </c>
      <c r="C24" s="89">
        <f>B24*6.024</f>
        <v>0</v>
      </c>
      <c r="D24" s="96">
        <v>0</v>
      </c>
      <c r="E24" s="89">
        <f>D24*6.024</f>
        <v>0</v>
      </c>
      <c r="F24" s="96">
        <v>0</v>
      </c>
      <c r="G24" s="89">
        <f>F24*6.024</f>
        <v>0</v>
      </c>
      <c r="H24"/>
      <c r="I24" s="17"/>
      <c r="J24" s="17"/>
      <c r="K24" s="17"/>
      <c r="AD24" s="18"/>
      <c r="AE24" s="18"/>
    </row>
    <row r="25" spans="1:31" x14ac:dyDescent="0.25">
      <c r="A25" s="88" t="s">
        <v>97</v>
      </c>
      <c r="B25" s="96">
        <v>0</v>
      </c>
      <c r="C25" s="89">
        <f>B25*5.988</f>
        <v>0</v>
      </c>
      <c r="D25" s="96">
        <v>0</v>
      </c>
      <c r="E25" s="89">
        <f>D25*5.988</f>
        <v>0</v>
      </c>
      <c r="F25" s="96">
        <v>0</v>
      </c>
      <c r="G25" s="89">
        <f>F25*5.988</f>
        <v>0</v>
      </c>
      <c r="H25"/>
      <c r="I25" s="17"/>
      <c r="J25" s="17"/>
      <c r="K25" s="17"/>
      <c r="AD25" s="18"/>
      <c r="AE25" s="18"/>
    </row>
    <row r="26" spans="1:31" x14ac:dyDescent="0.25">
      <c r="A26" s="90" t="s">
        <v>98</v>
      </c>
      <c r="B26" s="96">
        <v>0</v>
      </c>
      <c r="C26" s="89">
        <f>B26*7.947</f>
        <v>0</v>
      </c>
      <c r="D26" s="96">
        <v>0</v>
      </c>
      <c r="E26" s="89">
        <f>D26*7.947</f>
        <v>0</v>
      </c>
      <c r="F26" s="96">
        <v>0</v>
      </c>
      <c r="G26" s="89">
        <f>F26*7.947</f>
        <v>0</v>
      </c>
      <c r="H26"/>
      <c r="I26" s="17"/>
      <c r="J26" s="17"/>
      <c r="K26" s="17"/>
      <c r="AD26" s="18"/>
      <c r="AE26" s="18"/>
    </row>
    <row r="27" spans="1:31" x14ac:dyDescent="0.25">
      <c r="A27" s="90" t="s">
        <v>99</v>
      </c>
      <c r="B27" s="96">
        <v>0</v>
      </c>
      <c r="C27" s="89">
        <f>B27*3.158</f>
        <v>0</v>
      </c>
      <c r="D27" s="96">
        <v>0</v>
      </c>
      <c r="E27" s="89">
        <f>D27*3.158</f>
        <v>0</v>
      </c>
      <c r="F27" s="96">
        <v>0</v>
      </c>
      <c r="G27" s="89">
        <f>F27*3.158</f>
        <v>0</v>
      </c>
      <c r="H27"/>
      <c r="I27" s="17"/>
      <c r="J27" s="17"/>
      <c r="K27" s="17"/>
      <c r="AD27" s="18"/>
      <c r="AE27" s="18"/>
    </row>
    <row r="28" spans="1:31" x14ac:dyDescent="0.25">
      <c r="A28" s="90" t="s">
        <v>100</v>
      </c>
      <c r="B28" s="96">
        <v>0</v>
      </c>
      <c r="C28" s="89">
        <f>B28*6.773</f>
        <v>0</v>
      </c>
      <c r="D28" s="96">
        <v>0</v>
      </c>
      <c r="E28" s="89">
        <f>D28*6.773</f>
        <v>0</v>
      </c>
      <c r="F28" s="96">
        <v>0</v>
      </c>
      <c r="G28" s="89">
        <f>F28*6.773</f>
        <v>0</v>
      </c>
      <c r="H28"/>
      <c r="I28" s="17"/>
      <c r="J28" s="17"/>
      <c r="K28" s="17"/>
      <c r="AD28" s="18"/>
      <c r="AE28" s="18"/>
    </row>
    <row r="29" spans="1:31" x14ac:dyDescent="0.25">
      <c r="A29" s="88" t="s">
        <v>101</v>
      </c>
      <c r="B29" s="96">
        <v>0</v>
      </c>
      <c r="C29" s="89">
        <f>B29*0.093</f>
        <v>0</v>
      </c>
      <c r="D29" s="96">
        <v>0</v>
      </c>
      <c r="E29" s="89">
        <f>D29*0.093</f>
        <v>0</v>
      </c>
      <c r="F29" s="96">
        <v>0</v>
      </c>
      <c r="G29" s="89">
        <f>F29*0.093</f>
        <v>0</v>
      </c>
      <c r="H29"/>
      <c r="I29" s="17"/>
      <c r="J29" s="17"/>
      <c r="K29" s="17"/>
      <c r="AD29" s="18"/>
      <c r="AE29" s="18"/>
    </row>
    <row r="30" spans="1:31" x14ac:dyDescent="0.25">
      <c r="A30" s="90" t="s">
        <v>102</v>
      </c>
      <c r="B30" s="96">
        <v>0</v>
      </c>
      <c r="C30" s="89">
        <f>B30*4.822</f>
        <v>0</v>
      </c>
      <c r="D30" s="96">
        <v>0</v>
      </c>
      <c r="E30" s="89">
        <f>D30*4.822</f>
        <v>0</v>
      </c>
      <c r="F30" s="96">
        <v>0</v>
      </c>
      <c r="G30" s="89">
        <f>F30*4.822</f>
        <v>0</v>
      </c>
      <c r="H30"/>
      <c r="I30" s="17"/>
      <c r="J30" s="17"/>
      <c r="K30" s="17"/>
      <c r="AD30" s="18"/>
      <c r="AE30" s="18"/>
    </row>
    <row r="31" spans="1:31" x14ac:dyDescent="0.25">
      <c r="A31" s="90" t="s">
        <v>103</v>
      </c>
      <c r="B31" s="96">
        <v>0</v>
      </c>
      <c r="C31" s="89">
        <f>B31*4.421</f>
        <v>0</v>
      </c>
      <c r="D31" s="96">
        <v>0</v>
      </c>
      <c r="E31" s="89">
        <f>D31*4.421</f>
        <v>0</v>
      </c>
      <c r="F31" s="96">
        <v>0</v>
      </c>
      <c r="G31" s="89">
        <f>F31*4.421</f>
        <v>0</v>
      </c>
      <c r="H31"/>
      <c r="I31" s="17"/>
      <c r="J31" s="17"/>
      <c r="K31" s="17"/>
      <c r="AD31" s="18"/>
      <c r="AE31" s="18"/>
    </row>
    <row r="32" spans="1:31" x14ac:dyDescent="0.25">
      <c r="A32" s="91" t="s">
        <v>104</v>
      </c>
      <c r="B32" s="97">
        <v>0</v>
      </c>
      <c r="C32" s="89">
        <f>B32*0.007</f>
        <v>0</v>
      </c>
      <c r="D32" s="97">
        <v>0</v>
      </c>
      <c r="E32" s="89">
        <f>D32*0.007</f>
        <v>0</v>
      </c>
      <c r="F32" s="97">
        <v>0</v>
      </c>
      <c r="G32" s="89">
        <f>F32*0.007</f>
        <v>0</v>
      </c>
      <c r="H32"/>
      <c r="I32" s="17"/>
      <c r="J32" s="17"/>
      <c r="K32" s="17"/>
      <c r="AD32" s="18"/>
      <c r="AE32" s="18"/>
    </row>
    <row r="33" spans="1:31" x14ac:dyDescent="0.25">
      <c r="A33" s="91" t="s">
        <v>110</v>
      </c>
      <c r="B33" s="97">
        <v>0</v>
      </c>
      <c r="C33" s="139">
        <f>B33*0.018</f>
        <v>0</v>
      </c>
      <c r="D33" s="97">
        <v>0</v>
      </c>
      <c r="E33" s="139">
        <f>D33*0.018</f>
        <v>0</v>
      </c>
      <c r="F33" s="97">
        <v>0</v>
      </c>
      <c r="G33" s="139">
        <f>F33*0.018</f>
        <v>0</v>
      </c>
      <c r="H33"/>
      <c r="I33" s="17"/>
      <c r="J33" s="17"/>
      <c r="K33" s="17"/>
      <c r="AD33" s="18"/>
      <c r="AE33" s="18"/>
    </row>
    <row r="34" spans="1:31" ht="15.75" thickBot="1" x14ac:dyDescent="0.3">
      <c r="A34" s="92" t="s">
        <v>105</v>
      </c>
      <c r="B34" s="94">
        <v>0</v>
      </c>
      <c r="C34" s="84">
        <f>B34*4.806</f>
        <v>0</v>
      </c>
      <c r="D34" s="94">
        <v>0</v>
      </c>
      <c r="E34" s="84">
        <f>D34*4.806</f>
        <v>0</v>
      </c>
      <c r="F34" s="94">
        <v>0</v>
      </c>
      <c r="G34" s="84">
        <f>F34*4.806</f>
        <v>0</v>
      </c>
      <c r="H34" s="17"/>
      <c r="I34" s="17"/>
      <c r="J34" s="17"/>
      <c r="K34" s="17"/>
    </row>
    <row r="35" spans="1:31" s="17" customFormat="1" x14ac:dyDescent="0.25"/>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B18:C18"/>
    <mergeCell ref="D18:E18"/>
    <mergeCell ref="F18:G18"/>
    <mergeCell ref="B17:G17"/>
    <mergeCell ref="M10:N10"/>
    <mergeCell ref="D11:E11"/>
    <mergeCell ref="G11:I11"/>
    <mergeCell ref="A7:B7"/>
    <mergeCell ref="D7:E7"/>
    <mergeCell ref="G7:I7"/>
    <mergeCell ref="A11:B11"/>
    <mergeCell ref="A2:B2"/>
    <mergeCell ref="A3:B3"/>
    <mergeCell ref="D2:E2"/>
    <mergeCell ref="G2:I2"/>
    <mergeCell ref="D3:E3"/>
    <mergeCell ref="G3:I3"/>
  </mergeCells>
  <conditionalFormatting sqref="G23:G31">
    <cfRule type="cellIs" dxfId="89" priority="8" stopIfTrue="1" operator="greaterThan">
      <formula>0.00001</formula>
    </cfRule>
  </conditionalFormatting>
  <conditionalFormatting sqref="C20:C31">
    <cfRule type="cellIs" dxfId="87" priority="12" stopIfTrue="1" operator="greaterThan">
      <formula>0.00001</formula>
    </cfRule>
  </conditionalFormatting>
  <conditionalFormatting sqref="E20:E22">
    <cfRule type="cellIs" dxfId="86" priority="11" stopIfTrue="1" operator="greaterThan">
      <formula>0.00001</formula>
    </cfRule>
  </conditionalFormatting>
  <conditionalFormatting sqref="G20:G22">
    <cfRule type="cellIs" dxfId="85" priority="10" stopIfTrue="1" operator="greaterThan">
      <formula>0.00001</formula>
    </cfRule>
  </conditionalFormatting>
  <conditionalFormatting sqref="E23:E31">
    <cfRule type="cellIs" dxfId="84" priority="9" stopIfTrue="1" operator="greaterThan">
      <formula>0.00001</formula>
    </cfRule>
  </conditionalFormatting>
  <conditionalFormatting sqref="G34">
    <cfRule type="cellIs" dxfId="24" priority="3" stopIfTrue="1" operator="greaterThan">
      <formula>0.00001</formula>
    </cfRule>
  </conditionalFormatting>
  <conditionalFormatting sqref="G32:G33">
    <cfRule type="cellIs" dxfId="23" priority="1" stopIfTrue="1" operator="greaterThan">
      <formula>0.00001</formula>
    </cfRule>
  </conditionalFormatting>
  <conditionalFormatting sqref="C32:C34">
    <cfRule type="cellIs" dxfId="22" priority="5" stopIfTrue="1" operator="greaterThan">
      <formula>0.00001</formula>
    </cfRule>
  </conditionalFormatting>
  <conditionalFormatting sqref="E34">
    <cfRule type="cellIs" dxfId="21" priority="4" stopIfTrue="1" operator="greaterThan">
      <formula>0.00001</formula>
    </cfRule>
  </conditionalFormatting>
  <conditionalFormatting sqref="E32:E33">
    <cfRule type="cellIs" dxfId="20" priority="2" stopIfTrue="1" operator="greaterThan">
      <formula>0.00001</formula>
    </cfRule>
  </conditionalFormatting>
  <hyperlinks>
    <hyperlink ref="K1" location="'Instructions Tab'!A1" display="Instructions Tab" xr:uid="{C6B5FBF2-210E-4318-9ADB-0E7B89EF3E3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E100"/>
  <sheetViews>
    <sheetView showGridLines="0" workbookViewId="0">
      <selection activeCell="I14" sqref="I1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f>'MAR Payment'!K7</f>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IF(AND(SUM(G5:I5)=0,SUM(G9:I9)=0,SUM(G13:I13)=0),'MAR Payment'!K12,ROUND((SUM(G5:I5)+(SUM(G9:I9)*0.95)+(SUM(G13:I13)*(0.85))),3))</f>
        <v>0</v>
      </c>
      <c r="M12" s="35">
        <f>IF(AND(SUM(G5:I5)=0,SUM(G9:I9)=0,SUM(G13:I13)=0),'MAR Payment'!M12,SUM(A5+A9+A13))</f>
        <v>0</v>
      </c>
      <c r="N12" s="36">
        <f>IF(AND(SUM(G5:I5)=0,SUM(G9:I9)=0,SUM(G13:I13)=0),'MAR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'MAR Payment'!K16</f>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IF(AND(SUM(G5:I5)=0,SUM(G9:I9)=0,SUM(G13:I13)=0),('MAR Payment'!K19),(K13+K16))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K20" s="17"/>
      <c r="AD20" s="18"/>
      <c r="AE20" s="18"/>
    </row>
    <row r="21" spans="1:31" ht="15.75" thickBot="1" x14ac:dyDescent="0.3">
      <c r="A21" s="83" t="s">
        <v>93</v>
      </c>
      <c r="B21" s="94">
        <v>0</v>
      </c>
      <c r="C21" s="84">
        <f>B21*0.06</f>
        <v>0</v>
      </c>
      <c r="D21" s="94">
        <v>0</v>
      </c>
      <c r="E21" s="84">
        <f>D21*0.06</f>
        <v>0</v>
      </c>
      <c r="F21" s="94">
        <v>0</v>
      </c>
      <c r="G21" s="84">
        <f>F21*0.06</f>
        <v>0</v>
      </c>
      <c r="H21"/>
      <c r="I21" s="17"/>
      <c r="J21" s="17"/>
      <c r="K21" s="17"/>
      <c r="AD21" s="18"/>
      <c r="AE21" s="18"/>
    </row>
    <row r="22" spans="1:31" ht="15.75" thickBot="1" x14ac:dyDescent="0.3">
      <c r="A22" s="85" t="s">
        <v>94</v>
      </c>
      <c r="B22" s="95">
        <v>0</v>
      </c>
      <c r="C22" s="86">
        <f>B22*0.115</f>
        <v>0</v>
      </c>
      <c r="D22" s="95">
        <v>0</v>
      </c>
      <c r="E22" s="86">
        <f>D22*0.115</f>
        <v>0</v>
      </c>
      <c r="F22" s="95">
        <v>0</v>
      </c>
      <c r="G22" s="86">
        <f>F22*0.115</f>
        <v>0</v>
      </c>
      <c r="H22"/>
      <c r="I22" s="17"/>
      <c r="J22" s="17"/>
      <c r="K22" s="17"/>
      <c r="AD22" s="18"/>
      <c r="AE22" s="18"/>
    </row>
    <row r="23" spans="1:31" x14ac:dyDescent="0.25">
      <c r="A23" s="87" t="s">
        <v>95</v>
      </c>
      <c r="B23" s="93">
        <v>0</v>
      </c>
      <c r="C23" s="82">
        <f>B23*4.771</f>
        <v>0</v>
      </c>
      <c r="D23" s="93">
        <v>0</v>
      </c>
      <c r="E23" s="82">
        <f>D23*4.771</f>
        <v>0</v>
      </c>
      <c r="F23" s="93">
        <v>0</v>
      </c>
      <c r="G23" s="82">
        <f>F23*4.771</f>
        <v>0</v>
      </c>
      <c r="H23"/>
      <c r="I23" s="17"/>
      <c r="J23" s="17"/>
      <c r="K23" s="17"/>
      <c r="AD23" s="18"/>
      <c r="AE23" s="18"/>
    </row>
    <row r="24" spans="1:31" x14ac:dyDescent="0.25">
      <c r="A24" s="88" t="s">
        <v>96</v>
      </c>
      <c r="B24" s="96">
        <v>0</v>
      </c>
      <c r="C24" s="89">
        <f>B24*6.024</f>
        <v>0</v>
      </c>
      <c r="D24" s="96">
        <v>0</v>
      </c>
      <c r="E24" s="89">
        <f>D24*6.024</f>
        <v>0</v>
      </c>
      <c r="F24" s="96">
        <v>0</v>
      </c>
      <c r="G24" s="89">
        <f>F24*6.024</f>
        <v>0</v>
      </c>
      <c r="H24"/>
      <c r="I24" s="17"/>
      <c r="J24" s="17"/>
      <c r="K24" s="17"/>
      <c r="AD24" s="18"/>
      <c r="AE24" s="18"/>
    </row>
    <row r="25" spans="1:31" x14ac:dyDescent="0.25">
      <c r="A25" s="88" t="s">
        <v>97</v>
      </c>
      <c r="B25" s="96">
        <v>0</v>
      </c>
      <c r="C25" s="89">
        <f>B25*5.988</f>
        <v>0</v>
      </c>
      <c r="D25" s="96">
        <v>0</v>
      </c>
      <c r="E25" s="89">
        <f>D25*5.988</f>
        <v>0</v>
      </c>
      <c r="F25" s="96">
        <v>0</v>
      </c>
      <c r="G25" s="89">
        <f>F25*5.988</f>
        <v>0</v>
      </c>
      <c r="H25"/>
      <c r="I25" s="17"/>
      <c r="J25" s="17"/>
      <c r="K25" s="17"/>
      <c r="AD25" s="18"/>
      <c r="AE25" s="18"/>
    </row>
    <row r="26" spans="1:31" x14ac:dyDescent="0.25">
      <c r="A26" s="90" t="s">
        <v>98</v>
      </c>
      <c r="B26" s="96">
        <v>0</v>
      </c>
      <c r="C26" s="89">
        <f>B26*7.947</f>
        <v>0</v>
      </c>
      <c r="D26" s="96">
        <v>0</v>
      </c>
      <c r="E26" s="89">
        <f>D26*7.947</f>
        <v>0</v>
      </c>
      <c r="F26" s="96">
        <v>0</v>
      </c>
      <c r="G26" s="89">
        <f>F26*7.947</f>
        <v>0</v>
      </c>
      <c r="H26"/>
      <c r="I26" s="17"/>
      <c r="J26" s="17"/>
      <c r="K26" s="17"/>
      <c r="AD26" s="18"/>
      <c r="AE26" s="18"/>
    </row>
    <row r="27" spans="1:31" x14ac:dyDescent="0.25">
      <c r="A27" s="90" t="s">
        <v>99</v>
      </c>
      <c r="B27" s="96">
        <v>0</v>
      </c>
      <c r="C27" s="89">
        <f>B27*3.158</f>
        <v>0</v>
      </c>
      <c r="D27" s="96">
        <v>0</v>
      </c>
      <c r="E27" s="89">
        <f>D27*3.158</f>
        <v>0</v>
      </c>
      <c r="F27" s="96">
        <v>0</v>
      </c>
      <c r="G27" s="89">
        <f>F27*3.158</f>
        <v>0</v>
      </c>
      <c r="H27"/>
      <c r="I27" s="17"/>
      <c r="J27" s="17"/>
      <c r="K27" s="17"/>
      <c r="AD27" s="18"/>
      <c r="AE27" s="18"/>
    </row>
    <row r="28" spans="1:31" x14ac:dyDescent="0.25">
      <c r="A28" s="90" t="s">
        <v>100</v>
      </c>
      <c r="B28" s="96">
        <v>0</v>
      </c>
      <c r="C28" s="89">
        <f>B28*6.773</f>
        <v>0</v>
      </c>
      <c r="D28" s="96">
        <v>0</v>
      </c>
      <c r="E28" s="89">
        <f>D28*6.773</f>
        <v>0</v>
      </c>
      <c r="F28" s="96">
        <v>0</v>
      </c>
      <c r="G28" s="89">
        <f>F28*6.773</f>
        <v>0</v>
      </c>
      <c r="H28"/>
      <c r="I28" s="17"/>
      <c r="J28" s="17"/>
      <c r="K28" s="17"/>
      <c r="AD28" s="18"/>
      <c r="AE28" s="18"/>
    </row>
    <row r="29" spans="1:31" x14ac:dyDescent="0.25">
      <c r="A29" s="88" t="s">
        <v>101</v>
      </c>
      <c r="B29" s="96">
        <v>0</v>
      </c>
      <c r="C29" s="89">
        <f>B29*0.093</f>
        <v>0</v>
      </c>
      <c r="D29" s="96">
        <v>0</v>
      </c>
      <c r="E29" s="89">
        <f>D29*0.093</f>
        <v>0</v>
      </c>
      <c r="F29" s="96">
        <v>0</v>
      </c>
      <c r="G29" s="89">
        <f>F29*0.093</f>
        <v>0</v>
      </c>
      <c r="H29"/>
      <c r="I29" s="17"/>
      <c r="J29" s="17"/>
      <c r="K29" s="17"/>
      <c r="AD29" s="18"/>
      <c r="AE29" s="18"/>
    </row>
    <row r="30" spans="1:31" x14ac:dyDescent="0.25">
      <c r="A30" s="90" t="s">
        <v>102</v>
      </c>
      <c r="B30" s="96">
        <v>0</v>
      </c>
      <c r="C30" s="89">
        <f>B30*4.822</f>
        <v>0</v>
      </c>
      <c r="D30" s="96">
        <v>0</v>
      </c>
      <c r="E30" s="89">
        <f>D30*4.822</f>
        <v>0</v>
      </c>
      <c r="F30" s="96">
        <v>0</v>
      </c>
      <c r="G30" s="89">
        <f>F30*4.822</f>
        <v>0</v>
      </c>
      <c r="H30"/>
      <c r="I30" s="17"/>
      <c r="J30" s="17"/>
      <c r="K30" s="17"/>
      <c r="AD30" s="18"/>
      <c r="AE30" s="18"/>
    </row>
    <row r="31" spans="1:31" x14ac:dyDescent="0.25">
      <c r="A31" s="90" t="s">
        <v>103</v>
      </c>
      <c r="B31" s="96">
        <v>0</v>
      </c>
      <c r="C31" s="89">
        <f>B31*4.421</f>
        <v>0</v>
      </c>
      <c r="D31" s="96">
        <v>0</v>
      </c>
      <c r="E31" s="89">
        <f>D31*4.421</f>
        <v>0</v>
      </c>
      <c r="F31" s="96">
        <v>0</v>
      </c>
      <c r="G31" s="89">
        <f>F31*4.421</f>
        <v>0</v>
      </c>
      <c r="H31"/>
      <c r="I31" s="17"/>
      <c r="J31" s="17"/>
      <c r="K31" s="17"/>
      <c r="AD31" s="18"/>
      <c r="AE31" s="18"/>
    </row>
    <row r="32" spans="1:31" x14ac:dyDescent="0.25">
      <c r="A32" s="91" t="s">
        <v>104</v>
      </c>
      <c r="B32" s="97">
        <v>0</v>
      </c>
      <c r="C32" s="89">
        <f>B32*0.007</f>
        <v>0</v>
      </c>
      <c r="D32" s="97">
        <v>0</v>
      </c>
      <c r="E32" s="89">
        <f>D32*0.007</f>
        <v>0</v>
      </c>
      <c r="F32" s="97">
        <v>0</v>
      </c>
      <c r="G32" s="89">
        <f>F32*0.007</f>
        <v>0</v>
      </c>
      <c r="H32"/>
      <c r="I32" s="17"/>
      <c r="J32" s="17"/>
      <c r="K32" s="17"/>
      <c r="AD32" s="18"/>
      <c r="AE32" s="18"/>
    </row>
    <row r="33" spans="1:31" x14ac:dyDescent="0.25">
      <c r="A33" s="91" t="s">
        <v>110</v>
      </c>
      <c r="B33" s="97">
        <v>0</v>
      </c>
      <c r="C33" s="139">
        <f>B33*0.018</f>
        <v>0</v>
      </c>
      <c r="D33" s="97">
        <v>0</v>
      </c>
      <c r="E33" s="139">
        <f>D33*0.018</f>
        <v>0</v>
      </c>
      <c r="F33" s="97">
        <v>0</v>
      </c>
      <c r="G33" s="139">
        <f>F33*0.018</f>
        <v>0</v>
      </c>
      <c r="H33"/>
      <c r="I33" s="17"/>
      <c r="J33" s="17"/>
      <c r="K33" s="17"/>
      <c r="AD33" s="18"/>
      <c r="AE33" s="18"/>
    </row>
    <row r="34" spans="1:31" ht="15.75" thickBot="1" x14ac:dyDescent="0.3">
      <c r="A34" s="92" t="s">
        <v>105</v>
      </c>
      <c r="B34" s="94">
        <v>0</v>
      </c>
      <c r="C34" s="84">
        <f>B34*4.806</f>
        <v>0</v>
      </c>
      <c r="D34" s="94">
        <v>0</v>
      </c>
      <c r="E34" s="84">
        <f>D34*4.806</f>
        <v>0</v>
      </c>
      <c r="F34" s="94">
        <v>0</v>
      </c>
      <c r="G34" s="84">
        <f>F34*4.806</f>
        <v>0</v>
      </c>
      <c r="H34" s="17"/>
      <c r="I34" s="17"/>
      <c r="J34" s="17"/>
      <c r="K34" s="17"/>
    </row>
    <row r="35" spans="1:31" s="17" customFormat="1" x14ac:dyDescent="0.25"/>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B18:C18"/>
    <mergeCell ref="D18:E18"/>
    <mergeCell ref="F18:G18"/>
    <mergeCell ref="B17:G17"/>
    <mergeCell ref="M10:N10"/>
    <mergeCell ref="D11:E11"/>
    <mergeCell ref="G11:I11"/>
    <mergeCell ref="A7:B7"/>
    <mergeCell ref="D7:E7"/>
    <mergeCell ref="G7:I7"/>
    <mergeCell ref="A11:B11"/>
    <mergeCell ref="A2:B2"/>
    <mergeCell ref="A3:B3"/>
    <mergeCell ref="D2:E2"/>
    <mergeCell ref="G2:I2"/>
    <mergeCell ref="D3:E3"/>
    <mergeCell ref="G3:I3"/>
  </mergeCells>
  <conditionalFormatting sqref="G23:G31">
    <cfRule type="cellIs" dxfId="82" priority="8" stopIfTrue="1" operator="greaterThan">
      <formula>0.00001</formula>
    </cfRule>
  </conditionalFormatting>
  <conditionalFormatting sqref="C20:C31">
    <cfRule type="cellIs" dxfId="80" priority="12" stopIfTrue="1" operator="greaterThan">
      <formula>0.00001</formula>
    </cfRule>
  </conditionalFormatting>
  <conditionalFormatting sqref="E20:E22">
    <cfRule type="cellIs" dxfId="79" priority="11" stopIfTrue="1" operator="greaterThan">
      <formula>0.00001</formula>
    </cfRule>
  </conditionalFormatting>
  <conditionalFormatting sqref="G20:G22">
    <cfRule type="cellIs" dxfId="78" priority="10" stopIfTrue="1" operator="greaterThan">
      <formula>0.00001</formula>
    </cfRule>
  </conditionalFormatting>
  <conditionalFormatting sqref="E23:E31">
    <cfRule type="cellIs" dxfId="77" priority="9" stopIfTrue="1" operator="greaterThan">
      <formula>0.00001</formula>
    </cfRule>
  </conditionalFormatting>
  <conditionalFormatting sqref="G34">
    <cfRule type="cellIs" dxfId="19" priority="3" stopIfTrue="1" operator="greaterThan">
      <formula>0.00001</formula>
    </cfRule>
  </conditionalFormatting>
  <conditionalFormatting sqref="G32:G33">
    <cfRule type="cellIs" dxfId="18" priority="1" stopIfTrue="1" operator="greaterThan">
      <formula>0.00001</formula>
    </cfRule>
  </conditionalFormatting>
  <conditionalFormatting sqref="C32:C34">
    <cfRule type="cellIs" dxfId="17" priority="5" stopIfTrue="1" operator="greaterThan">
      <formula>0.00001</formula>
    </cfRule>
  </conditionalFormatting>
  <conditionalFormatting sqref="E34">
    <cfRule type="cellIs" dxfId="16" priority="4" stopIfTrue="1" operator="greaterThan">
      <formula>0.00001</formula>
    </cfRule>
  </conditionalFormatting>
  <conditionalFormatting sqref="E32:E33">
    <cfRule type="cellIs" dxfId="15" priority="2" stopIfTrue="1" operator="greaterThan">
      <formula>0.00001</formula>
    </cfRule>
  </conditionalFormatting>
  <hyperlinks>
    <hyperlink ref="K1" location="'Instructions Tab'!A1" display="Instructions Tab" xr:uid="{E8272DAE-1F77-4ACC-8F40-0A5CE481460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E100"/>
  <sheetViews>
    <sheetView showGridLines="0" workbookViewId="0">
      <selection activeCell="I14" sqref="I1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f>'APR Payment'!K7</f>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IF(AND(SUM(G5:I5)=0,SUM(G9:I9)=0,SUM(G13:I13)=0),'APR Payment'!K12,ROUND((SUM(G5:I5)+(SUM(G9:I9)*0.95)+(SUM(G13:I13)*(0.85))),3))</f>
        <v>0</v>
      </c>
      <c r="M12" s="35">
        <f>IF(AND(SUM(G5:I5)=0,SUM(G9:I9)=0,SUM(G13:I13)=0),'APR Payment'!M12,SUM(A5+A9+A13))</f>
        <v>0</v>
      </c>
      <c r="N12" s="36">
        <f>IF(AND(SUM(G5:I5)=0,SUM(G9:I9)=0,SUM(G13:I13)=0),'APR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'APR Payment'!K16</f>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IF(AND(SUM(G5:I5)=0,SUM(G9:I9)=0,SUM(G13:I13)=0),('APR Payment'!K19),(K13+K16))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K20" s="17"/>
      <c r="AD20" s="18"/>
      <c r="AE20" s="18"/>
    </row>
    <row r="21" spans="1:31" ht="15.75" thickBot="1" x14ac:dyDescent="0.3">
      <c r="A21" s="83" t="s">
        <v>93</v>
      </c>
      <c r="B21" s="94">
        <v>0</v>
      </c>
      <c r="C21" s="84">
        <f>B21*0.06</f>
        <v>0</v>
      </c>
      <c r="D21" s="94">
        <v>0</v>
      </c>
      <c r="E21" s="84">
        <f>D21*0.06</f>
        <v>0</v>
      </c>
      <c r="F21" s="94">
        <v>0</v>
      </c>
      <c r="G21" s="84">
        <f>F21*0.06</f>
        <v>0</v>
      </c>
      <c r="H21"/>
      <c r="I21" s="17"/>
      <c r="J21" s="17"/>
      <c r="K21" s="17"/>
      <c r="AD21" s="18"/>
      <c r="AE21" s="18"/>
    </row>
    <row r="22" spans="1:31" ht="15.75" thickBot="1" x14ac:dyDescent="0.3">
      <c r="A22" s="85" t="s">
        <v>94</v>
      </c>
      <c r="B22" s="95">
        <v>0</v>
      </c>
      <c r="C22" s="86">
        <f>B22*0.115</f>
        <v>0</v>
      </c>
      <c r="D22" s="95">
        <v>0</v>
      </c>
      <c r="E22" s="86">
        <f>D22*0.115</f>
        <v>0</v>
      </c>
      <c r="F22" s="95">
        <v>0</v>
      </c>
      <c r="G22" s="86">
        <f>F22*0.115</f>
        <v>0</v>
      </c>
      <c r="H22"/>
      <c r="I22" s="17"/>
      <c r="J22" s="17"/>
      <c r="K22" s="17"/>
      <c r="AD22" s="18"/>
      <c r="AE22" s="18"/>
    </row>
    <row r="23" spans="1:31" x14ac:dyDescent="0.25">
      <c r="A23" s="87" t="s">
        <v>95</v>
      </c>
      <c r="B23" s="93">
        <v>0</v>
      </c>
      <c r="C23" s="82">
        <f>B23*4.771</f>
        <v>0</v>
      </c>
      <c r="D23" s="93">
        <v>0</v>
      </c>
      <c r="E23" s="82">
        <f>D23*4.771</f>
        <v>0</v>
      </c>
      <c r="F23" s="93">
        <v>0</v>
      </c>
      <c r="G23" s="82">
        <f>F23*4.771</f>
        <v>0</v>
      </c>
      <c r="H23"/>
      <c r="I23" s="17"/>
      <c r="J23" s="17"/>
      <c r="K23" s="17"/>
      <c r="AD23" s="18"/>
      <c r="AE23" s="18"/>
    </row>
    <row r="24" spans="1:31" x14ac:dyDescent="0.25">
      <c r="A24" s="88" t="s">
        <v>96</v>
      </c>
      <c r="B24" s="96">
        <v>0</v>
      </c>
      <c r="C24" s="89">
        <f>B24*6.024</f>
        <v>0</v>
      </c>
      <c r="D24" s="96">
        <v>0</v>
      </c>
      <c r="E24" s="89">
        <f>D24*6.024</f>
        <v>0</v>
      </c>
      <c r="F24" s="96">
        <v>0</v>
      </c>
      <c r="G24" s="89">
        <f>F24*6.024</f>
        <v>0</v>
      </c>
      <c r="H24"/>
      <c r="I24" s="17"/>
      <c r="J24" s="17"/>
      <c r="K24" s="17"/>
      <c r="AD24" s="18"/>
      <c r="AE24" s="18"/>
    </row>
    <row r="25" spans="1:31" x14ac:dyDescent="0.25">
      <c r="A25" s="88" t="s">
        <v>97</v>
      </c>
      <c r="B25" s="96">
        <v>0</v>
      </c>
      <c r="C25" s="89">
        <f>B25*5.988</f>
        <v>0</v>
      </c>
      <c r="D25" s="96">
        <v>0</v>
      </c>
      <c r="E25" s="89">
        <f>D25*5.988</f>
        <v>0</v>
      </c>
      <c r="F25" s="96">
        <v>0</v>
      </c>
      <c r="G25" s="89">
        <f>F25*5.988</f>
        <v>0</v>
      </c>
      <c r="H25"/>
      <c r="I25" s="17"/>
      <c r="J25" s="17"/>
      <c r="K25" s="17"/>
      <c r="AD25" s="18"/>
      <c r="AE25" s="18"/>
    </row>
    <row r="26" spans="1:31" x14ac:dyDescent="0.25">
      <c r="A26" s="90" t="s">
        <v>98</v>
      </c>
      <c r="B26" s="96">
        <v>0</v>
      </c>
      <c r="C26" s="89">
        <f>B26*7.947</f>
        <v>0</v>
      </c>
      <c r="D26" s="96">
        <v>0</v>
      </c>
      <c r="E26" s="89">
        <f>D26*7.947</f>
        <v>0</v>
      </c>
      <c r="F26" s="96">
        <v>0</v>
      </c>
      <c r="G26" s="89">
        <f>F26*7.947</f>
        <v>0</v>
      </c>
      <c r="H26"/>
      <c r="I26" s="17"/>
      <c r="J26" s="17"/>
      <c r="K26" s="17"/>
      <c r="AD26" s="18"/>
      <c r="AE26" s="18"/>
    </row>
    <row r="27" spans="1:31" x14ac:dyDescent="0.25">
      <c r="A27" s="90" t="s">
        <v>99</v>
      </c>
      <c r="B27" s="96">
        <v>0</v>
      </c>
      <c r="C27" s="89">
        <f>B27*3.158</f>
        <v>0</v>
      </c>
      <c r="D27" s="96">
        <v>0</v>
      </c>
      <c r="E27" s="89">
        <f>D27*3.158</f>
        <v>0</v>
      </c>
      <c r="F27" s="96">
        <v>0</v>
      </c>
      <c r="G27" s="89">
        <f>F27*3.158</f>
        <v>0</v>
      </c>
      <c r="H27"/>
      <c r="I27" s="17"/>
      <c r="J27" s="17"/>
      <c r="K27" s="17"/>
      <c r="AD27" s="18"/>
      <c r="AE27" s="18"/>
    </row>
    <row r="28" spans="1:31" x14ac:dyDescent="0.25">
      <c r="A28" s="90" t="s">
        <v>100</v>
      </c>
      <c r="B28" s="96">
        <v>0</v>
      </c>
      <c r="C28" s="89">
        <f>B28*6.773</f>
        <v>0</v>
      </c>
      <c r="D28" s="96">
        <v>0</v>
      </c>
      <c r="E28" s="89">
        <f>D28*6.773</f>
        <v>0</v>
      </c>
      <c r="F28" s="96">
        <v>0</v>
      </c>
      <c r="G28" s="89">
        <f>F28*6.773</f>
        <v>0</v>
      </c>
      <c r="H28"/>
      <c r="I28" s="17"/>
      <c r="J28" s="17"/>
      <c r="K28" s="17"/>
      <c r="AD28" s="18"/>
      <c r="AE28" s="18"/>
    </row>
    <row r="29" spans="1:31" x14ac:dyDescent="0.25">
      <c r="A29" s="88" t="s">
        <v>101</v>
      </c>
      <c r="B29" s="96">
        <v>0</v>
      </c>
      <c r="C29" s="89">
        <f>B29*0.093</f>
        <v>0</v>
      </c>
      <c r="D29" s="96">
        <v>0</v>
      </c>
      <c r="E29" s="89">
        <f>D29*0.093</f>
        <v>0</v>
      </c>
      <c r="F29" s="96">
        <v>0</v>
      </c>
      <c r="G29" s="89">
        <f>F29*0.093</f>
        <v>0</v>
      </c>
      <c r="H29"/>
      <c r="I29" s="17"/>
      <c r="J29" s="17"/>
      <c r="K29" s="17"/>
      <c r="AD29" s="18"/>
      <c r="AE29" s="18"/>
    </row>
    <row r="30" spans="1:31" x14ac:dyDescent="0.25">
      <c r="A30" s="90" t="s">
        <v>102</v>
      </c>
      <c r="B30" s="96">
        <v>0</v>
      </c>
      <c r="C30" s="89">
        <f>B30*4.822</f>
        <v>0</v>
      </c>
      <c r="D30" s="96">
        <v>0</v>
      </c>
      <c r="E30" s="89">
        <f>D30*4.822</f>
        <v>0</v>
      </c>
      <c r="F30" s="96">
        <v>0</v>
      </c>
      <c r="G30" s="89">
        <f>F30*4.822</f>
        <v>0</v>
      </c>
      <c r="H30"/>
      <c r="I30" s="17"/>
      <c r="J30" s="17"/>
      <c r="K30" s="17"/>
      <c r="AD30" s="18"/>
      <c r="AE30" s="18"/>
    </row>
    <row r="31" spans="1:31" x14ac:dyDescent="0.25">
      <c r="A31" s="90" t="s">
        <v>103</v>
      </c>
      <c r="B31" s="96">
        <v>0</v>
      </c>
      <c r="C31" s="89">
        <f>B31*4.421</f>
        <v>0</v>
      </c>
      <c r="D31" s="96">
        <v>0</v>
      </c>
      <c r="E31" s="89">
        <f>D31*4.421</f>
        <v>0</v>
      </c>
      <c r="F31" s="96">
        <v>0</v>
      </c>
      <c r="G31" s="89">
        <f>F31*4.421</f>
        <v>0</v>
      </c>
      <c r="H31"/>
      <c r="I31" s="17"/>
      <c r="J31" s="17"/>
      <c r="K31" s="17"/>
      <c r="AD31" s="18"/>
      <c r="AE31" s="18"/>
    </row>
    <row r="32" spans="1:31" x14ac:dyDescent="0.25">
      <c r="A32" s="91" t="s">
        <v>104</v>
      </c>
      <c r="B32" s="97">
        <v>0</v>
      </c>
      <c r="C32" s="89">
        <f>B32*0.007</f>
        <v>0</v>
      </c>
      <c r="D32" s="97">
        <v>0</v>
      </c>
      <c r="E32" s="89">
        <f>D32*0.007</f>
        <v>0</v>
      </c>
      <c r="F32" s="97">
        <v>0</v>
      </c>
      <c r="G32" s="89">
        <f>F32*0.007</f>
        <v>0</v>
      </c>
      <c r="H32"/>
      <c r="I32" s="17"/>
      <c r="J32" s="17"/>
      <c r="K32" s="17"/>
      <c r="AD32" s="18"/>
      <c r="AE32" s="18"/>
    </row>
    <row r="33" spans="1:31" x14ac:dyDescent="0.25">
      <c r="A33" s="91" t="s">
        <v>110</v>
      </c>
      <c r="B33" s="97">
        <v>0</v>
      </c>
      <c r="C33" s="139">
        <f>B33*0.018</f>
        <v>0</v>
      </c>
      <c r="D33" s="97">
        <v>0</v>
      </c>
      <c r="E33" s="139">
        <f>D33*0.018</f>
        <v>0</v>
      </c>
      <c r="F33" s="97">
        <v>0</v>
      </c>
      <c r="G33" s="139">
        <f>F33*0.018</f>
        <v>0</v>
      </c>
      <c r="H33"/>
      <c r="I33" s="17"/>
      <c r="J33" s="17"/>
      <c r="K33" s="17"/>
      <c r="AD33" s="18"/>
      <c r="AE33" s="18"/>
    </row>
    <row r="34" spans="1:31" ht="15.75" thickBot="1" x14ac:dyDescent="0.3">
      <c r="A34" s="92" t="s">
        <v>105</v>
      </c>
      <c r="B34" s="94">
        <v>0</v>
      </c>
      <c r="C34" s="84">
        <f>B34*4.806</f>
        <v>0</v>
      </c>
      <c r="D34" s="94">
        <v>0</v>
      </c>
      <c r="E34" s="84">
        <f>D34*4.806</f>
        <v>0</v>
      </c>
      <c r="F34" s="94">
        <v>0</v>
      </c>
      <c r="G34" s="84">
        <f>F34*4.806</f>
        <v>0</v>
      </c>
      <c r="H34" s="17"/>
      <c r="I34" s="17"/>
      <c r="J34" s="17"/>
      <c r="K34" s="17"/>
    </row>
    <row r="35" spans="1:31" s="17" customFormat="1" x14ac:dyDescent="0.25"/>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B18:C18"/>
    <mergeCell ref="D18:E18"/>
    <mergeCell ref="F18:G18"/>
    <mergeCell ref="B17:G17"/>
    <mergeCell ref="M10:N10"/>
    <mergeCell ref="D11:E11"/>
    <mergeCell ref="G11:I11"/>
    <mergeCell ref="A7:B7"/>
    <mergeCell ref="D7:E7"/>
    <mergeCell ref="G7:I7"/>
    <mergeCell ref="A11:B11"/>
    <mergeCell ref="A2:B2"/>
    <mergeCell ref="A3:B3"/>
    <mergeCell ref="D2:E2"/>
    <mergeCell ref="G2:I2"/>
    <mergeCell ref="D3:E3"/>
    <mergeCell ref="G3:I3"/>
  </mergeCells>
  <conditionalFormatting sqref="G23:G31">
    <cfRule type="cellIs" dxfId="75" priority="8" stopIfTrue="1" operator="greaterThan">
      <formula>0.00001</formula>
    </cfRule>
  </conditionalFormatting>
  <conditionalFormatting sqref="C20:C31">
    <cfRule type="cellIs" dxfId="73" priority="12" stopIfTrue="1" operator="greaterThan">
      <formula>0.00001</formula>
    </cfRule>
  </conditionalFormatting>
  <conditionalFormatting sqref="E20:E22">
    <cfRule type="cellIs" dxfId="72" priority="11" stopIfTrue="1" operator="greaterThan">
      <formula>0.00001</formula>
    </cfRule>
  </conditionalFormatting>
  <conditionalFormatting sqref="G20:G22">
    <cfRule type="cellIs" dxfId="71" priority="10" stopIfTrue="1" operator="greaterThan">
      <formula>0.00001</formula>
    </cfRule>
  </conditionalFormatting>
  <conditionalFormatting sqref="E23:E31">
    <cfRule type="cellIs" dxfId="70" priority="9" stopIfTrue="1" operator="greaterThan">
      <formula>0.00001</formula>
    </cfRule>
  </conditionalFormatting>
  <conditionalFormatting sqref="G34">
    <cfRule type="cellIs" dxfId="14" priority="3" stopIfTrue="1" operator="greaterThan">
      <formula>0.00001</formula>
    </cfRule>
  </conditionalFormatting>
  <conditionalFormatting sqref="G32:G33">
    <cfRule type="cellIs" dxfId="13" priority="1" stopIfTrue="1" operator="greaterThan">
      <formula>0.00001</formula>
    </cfRule>
  </conditionalFormatting>
  <conditionalFormatting sqref="C32:C34">
    <cfRule type="cellIs" dxfId="12" priority="5" stopIfTrue="1" operator="greaterThan">
      <formula>0.00001</formula>
    </cfRule>
  </conditionalFormatting>
  <conditionalFormatting sqref="E34">
    <cfRule type="cellIs" dxfId="11" priority="4" stopIfTrue="1" operator="greaterThan">
      <formula>0.00001</formula>
    </cfRule>
  </conditionalFormatting>
  <conditionalFormatting sqref="E32:E33">
    <cfRule type="cellIs" dxfId="10" priority="2" stopIfTrue="1" operator="greaterThan">
      <formula>0.00001</formula>
    </cfRule>
  </conditionalFormatting>
  <hyperlinks>
    <hyperlink ref="K1" location="'Instructions Tab'!A1" display="Instructions Tab" xr:uid="{E57F6646-1046-4F71-817B-ABF2E628A22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E100"/>
  <sheetViews>
    <sheetView showGridLines="0" workbookViewId="0">
      <selection activeCell="I14" sqref="I1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f>'MAY Payment'!K7</f>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IF(AND(SUM(G5:I5)=0,SUM(G9:I9)=0,SUM(G13:I13)=0),'MAY Payment'!K12,ROUND((SUM(G5:I5)+(SUM(G9:I9)*0.95)+(SUM(G13:I13)*(0.85))),3))</f>
        <v>0</v>
      </c>
      <c r="M12" s="35">
        <f>IF(AND(SUM(G5:I5)=0,SUM(G9:I9)=0,SUM(G13:I13)=0),'MAY Payment'!M12,SUM(A5+A9+A13))</f>
        <v>0</v>
      </c>
      <c r="N12" s="36">
        <f>IF(AND(SUM(G5:I5)=0,SUM(G9:I9)=0,SUM(G13:I13)=0),'MAY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'MAY Payment'!K16</f>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IF(AND(SUM(G5:I5)=0,SUM(G9:I9)=0,SUM(G13:I13)=0),('MAY Payment'!K19),(K13+K16))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K20" s="17"/>
      <c r="AD20" s="18"/>
      <c r="AE20" s="18"/>
    </row>
    <row r="21" spans="1:31" ht="15.75" thickBot="1" x14ac:dyDescent="0.3">
      <c r="A21" s="83" t="s">
        <v>93</v>
      </c>
      <c r="B21" s="94">
        <v>0</v>
      </c>
      <c r="C21" s="84">
        <f>B21*0.06</f>
        <v>0</v>
      </c>
      <c r="D21" s="94">
        <v>0</v>
      </c>
      <c r="E21" s="84">
        <f>D21*0.06</f>
        <v>0</v>
      </c>
      <c r="F21" s="94">
        <v>0</v>
      </c>
      <c r="G21" s="84">
        <f>F21*0.06</f>
        <v>0</v>
      </c>
      <c r="H21"/>
      <c r="I21" s="17"/>
      <c r="J21" s="17"/>
      <c r="K21" s="17"/>
      <c r="AD21" s="18"/>
      <c r="AE21" s="18"/>
    </row>
    <row r="22" spans="1:31" ht="15.75" thickBot="1" x14ac:dyDescent="0.3">
      <c r="A22" s="85" t="s">
        <v>94</v>
      </c>
      <c r="B22" s="95">
        <v>0</v>
      </c>
      <c r="C22" s="86">
        <f>B22*0.115</f>
        <v>0</v>
      </c>
      <c r="D22" s="95">
        <v>0</v>
      </c>
      <c r="E22" s="86">
        <f>D22*0.115</f>
        <v>0</v>
      </c>
      <c r="F22" s="95">
        <v>0</v>
      </c>
      <c r="G22" s="86">
        <f>F22*0.115</f>
        <v>0</v>
      </c>
      <c r="H22"/>
      <c r="I22" s="17"/>
      <c r="J22" s="17"/>
      <c r="K22" s="17"/>
      <c r="AD22" s="18"/>
      <c r="AE22" s="18"/>
    </row>
    <row r="23" spans="1:31" x14ac:dyDescent="0.25">
      <c r="A23" s="87" t="s">
        <v>95</v>
      </c>
      <c r="B23" s="93">
        <v>0</v>
      </c>
      <c r="C23" s="82">
        <f>B23*4.771</f>
        <v>0</v>
      </c>
      <c r="D23" s="93">
        <v>0</v>
      </c>
      <c r="E23" s="82">
        <f>D23*4.771</f>
        <v>0</v>
      </c>
      <c r="F23" s="93">
        <v>0</v>
      </c>
      <c r="G23" s="82">
        <f>F23*4.771</f>
        <v>0</v>
      </c>
      <c r="H23"/>
      <c r="I23" s="17"/>
      <c r="J23" s="17"/>
      <c r="K23" s="17"/>
      <c r="AD23" s="18"/>
      <c r="AE23" s="18"/>
    </row>
    <row r="24" spans="1:31" x14ac:dyDescent="0.25">
      <c r="A24" s="88" t="s">
        <v>96</v>
      </c>
      <c r="B24" s="96">
        <v>0</v>
      </c>
      <c r="C24" s="89">
        <f>B24*6.024</f>
        <v>0</v>
      </c>
      <c r="D24" s="96">
        <v>0</v>
      </c>
      <c r="E24" s="89">
        <f>D24*6.024</f>
        <v>0</v>
      </c>
      <c r="F24" s="96">
        <v>0</v>
      </c>
      <c r="G24" s="89">
        <f>F24*6.024</f>
        <v>0</v>
      </c>
      <c r="H24"/>
      <c r="I24" s="17"/>
      <c r="J24" s="17"/>
      <c r="K24" s="17"/>
      <c r="AD24" s="18"/>
      <c r="AE24" s="18"/>
    </row>
    <row r="25" spans="1:31" x14ac:dyDescent="0.25">
      <c r="A25" s="88" t="s">
        <v>97</v>
      </c>
      <c r="B25" s="96">
        <v>0</v>
      </c>
      <c r="C25" s="89">
        <f>B25*5.988</f>
        <v>0</v>
      </c>
      <c r="D25" s="96">
        <v>0</v>
      </c>
      <c r="E25" s="89">
        <f>D25*5.988</f>
        <v>0</v>
      </c>
      <c r="F25" s="96">
        <v>0</v>
      </c>
      <c r="G25" s="89">
        <f>F25*5.988</f>
        <v>0</v>
      </c>
      <c r="H25"/>
      <c r="I25" s="17"/>
      <c r="J25" s="17"/>
      <c r="K25" s="17"/>
      <c r="AD25" s="18"/>
      <c r="AE25" s="18"/>
    </row>
    <row r="26" spans="1:31" x14ac:dyDescent="0.25">
      <c r="A26" s="90" t="s">
        <v>98</v>
      </c>
      <c r="B26" s="96">
        <v>0</v>
      </c>
      <c r="C26" s="89">
        <f>B26*7.947</f>
        <v>0</v>
      </c>
      <c r="D26" s="96">
        <v>0</v>
      </c>
      <c r="E26" s="89">
        <f>D26*7.947</f>
        <v>0</v>
      </c>
      <c r="F26" s="96">
        <v>0</v>
      </c>
      <c r="G26" s="89">
        <f>F26*7.947</f>
        <v>0</v>
      </c>
      <c r="H26"/>
      <c r="I26" s="17"/>
      <c r="J26" s="17"/>
      <c r="K26" s="17"/>
      <c r="AD26" s="18"/>
      <c r="AE26" s="18"/>
    </row>
    <row r="27" spans="1:31" x14ac:dyDescent="0.25">
      <c r="A27" s="90" t="s">
        <v>99</v>
      </c>
      <c r="B27" s="96">
        <v>0</v>
      </c>
      <c r="C27" s="89">
        <f>B27*3.158</f>
        <v>0</v>
      </c>
      <c r="D27" s="96">
        <v>0</v>
      </c>
      <c r="E27" s="89">
        <f>D27*3.158</f>
        <v>0</v>
      </c>
      <c r="F27" s="96">
        <v>0</v>
      </c>
      <c r="G27" s="89">
        <f>F27*3.158</f>
        <v>0</v>
      </c>
      <c r="H27"/>
      <c r="I27" s="17"/>
      <c r="J27" s="17"/>
      <c r="K27" s="17"/>
      <c r="AD27" s="18"/>
      <c r="AE27" s="18"/>
    </row>
    <row r="28" spans="1:31" x14ac:dyDescent="0.25">
      <c r="A28" s="90" t="s">
        <v>100</v>
      </c>
      <c r="B28" s="96">
        <v>0</v>
      </c>
      <c r="C28" s="89">
        <f>B28*6.773</f>
        <v>0</v>
      </c>
      <c r="D28" s="96">
        <v>0</v>
      </c>
      <c r="E28" s="89">
        <f>D28*6.773</f>
        <v>0</v>
      </c>
      <c r="F28" s="96">
        <v>0</v>
      </c>
      <c r="G28" s="89">
        <f>F28*6.773</f>
        <v>0</v>
      </c>
      <c r="H28"/>
      <c r="I28" s="17"/>
      <c r="J28" s="17"/>
      <c r="K28" s="17"/>
      <c r="AD28" s="18"/>
      <c r="AE28" s="18"/>
    </row>
    <row r="29" spans="1:31" x14ac:dyDescent="0.25">
      <c r="A29" s="88" t="s">
        <v>101</v>
      </c>
      <c r="B29" s="96">
        <v>0</v>
      </c>
      <c r="C29" s="89">
        <f>B29*0.093</f>
        <v>0</v>
      </c>
      <c r="D29" s="96">
        <v>0</v>
      </c>
      <c r="E29" s="89">
        <f>D29*0.093</f>
        <v>0</v>
      </c>
      <c r="F29" s="96">
        <v>0</v>
      </c>
      <c r="G29" s="89">
        <f>F29*0.093</f>
        <v>0</v>
      </c>
      <c r="H29"/>
      <c r="I29" s="17"/>
      <c r="J29" s="17"/>
      <c r="K29" s="17"/>
      <c r="AD29" s="18"/>
      <c r="AE29" s="18"/>
    </row>
    <row r="30" spans="1:31" x14ac:dyDescent="0.25">
      <c r="A30" s="90" t="s">
        <v>102</v>
      </c>
      <c r="B30" s="96">
        <v>0</v>
      </c>
      <c r="C30" s="89">
        <f>B30*4.822</f>
        <v>0</v>
      </c>
      <c r="D30" s="96">
        <v>0</v>
      </c>
      <c r="E30" s="89">
        <f>D30*4.822</f>
        <v>0</v>
      </c>
      <c r="F30" s="96">
        <v>0</v>
      </c>
      <c r="G30" s="89">
        <f>F30*4.822</f>
        <v>0</v>
      </c>
      <c r="H30"/>
      <c r="I30" s="17"/>
      <c r="J30" s="17"/>
      <c r="K30" s="17"/>
      <c r="AD30" s="18"/>
      <c r="AE30" s="18"/>
    </row>
    <row r="31" spans="1:31" x14ac:dyDescent="0.25">
      <c r="A31" s="90" t="s">
        <v>103</v>
      </c>
      <c r="B31" s="96">
        <v>0</v>
      </c>
      <c r="C31" s="89">
        <f>B31*4.421</f>
        <v>0</v>
      </c>
      <c r="D31" s="96">
        <v>0</v>
      </c>
      <c r="E31" s="89">
        <f>D31*4.421</f>
        <v>0</v>
      </c>
      <c r="F31" s="96">
        <v>0</v>
      </c>
      <c r="G31" s="89">
        <f>F31*4.421</f>
        <v>0</v>
      </c>
      <c r="H31"/>
      <c r="I31" s="17"/>
      <c r="J31" s="17"/>
      <c r="K31" s="17"/>
      <c r="AD31" s="18"/>
      <c r="AE31" s="18"/>
    </row>
    <row r="32" spans="1:31" x14ac:dyDescent="0.25">
      <c r="A32" s="91" t="s">
        <v>104</v>
      </c>
      <c r="B32" s="97">
        <v>0</v>
      </c>
      <c r="C32" s="89">
        <f>B32*0.007</f>
        <v>0</v>
      </c>
      <c r="D32" s="97">
        <v>0</v>
      </c>
      <c r="E32" s="89">
        <f>D32*0.007</f>
        <v>0</v>
      </c>
      <c r="F32" s="97">
        <v>0</v>
      </c>
      <c r="G32" s="89">
        <f>F32*0.007</f>
        <v>0</v>
      </c>
      <c r="H32"/>
      <c r="I32" s="17"/>
      <c r="J32" s="17"/>
      <c r="K32" s="17"/>
      <c r="AD32" s="18"/>
      <c r="AE32" s="18"/>
    </row>
    <row r="33" spans="1:31" x14ac:dyDescent="0.25">
      <c r="A33" s="91" t="s">
        <v>110</v>
      </c>
      <c r="B33" s="97">
        <v>0</v>
      </c>
      <c r="C33" s="139">
        <f>B33*0.018</f>
        <v>0</v>
      </c>
      <c r="D33" s="97">
        <v>0</v>
      </c>
      <c r="E33" s="139">
        <f>D33*0.018</f>
        <v>0</v>
      </c>
      <c r="F33" s="97">
        <v>0</v>
      </c>
      <c r="G33" s="139">
        <f>F33*0.018</f>
        <v>0</v>
      </c>
      <c r="H33"/>
      <c r="I33" s="17"/>
      <c r="J33" s="17"/>
      <c r="K33" s="17"/>
      <c r="AD33" s="18"/>
      <c r="AE33" s="18"/>
    </row>
    <row r="34" spans="1:31" ht="15.75" thickBot="1" x14ac:dyDescent="0.3">
      <c r="A34" s="92" t="s">
        <v>105</v>
      </c>
      <c r="B34" s="94">
        <v>0</v>
      </c>
      <c r="C34" s="84">
        <f>B34*4.806</f>
        <v>0</v>
      </c>
      <c r="D34" s="94">
        <v>0</v>
      </c>
      <c r="E34" s="84">
        <f>D34*4.806</f>
        <v>0</v>
      </c>
      <c r="F34" s="94">
        <v>0</v>
      </c>
      <c r="G34" s="84">
        <f>F34*4.806</f>
        <v>0</v>
      </c>
      <c r="H34" s="17"/>
      <c r="I34" s="17"/>
      <c r="J34" s="17"/>
      <c r="K34" s="17"/>
    </row>
    <row r="35" spans="1:31" s="17" customFormat="1" x14ac:dyDescent="0.25"/>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B18:C18"/>
    <mergeCell ref="D18:E18"/>
    <mergeCell ref="F18:G18"/>
    <mergeCell ref="B17:G17"/>
    <mergeCell ref="M10:N10"/>
    <mergeCell ref="D11:E11"/>
    <mergeCell ref="G11:I11"/>
    <mergeCell ref="A7:B7"/>
    <mergeCell ref="D7:E7"/>
    <mergeCell ref="G7:I7"/>
    <mergeCell ref="A11:B11"/>
    <mergeCell ref="A2:B2"/>
    <mergeCell ref="A3:B3"/>
    <mergeCell ref="D2:E2"/>
    <mergeCell ref="G2:I2"/>
    <mergeCell ref="D3:E3"/>
    <mergeCell ref="G3:I3"/>
  </mergeCells>
  <conditionalFormatting sqref="G23:G31">
    <cfRule type="cellIs" dxfId="68" priority="8" stopIfTrue="1" operator="greaterThan">
      <formula>0.00001</formula>
    </cfRule>
  </conditionalFormatting>
  <conditionalFormatting sqref="C20:C31">
    <cfRule type="cellIs" dxfId="66" priority="12" stopIfTrue="1" operator="greaterThan">
      <formula>0.00001</formula>
    </cfRule>
  </conditionalFormatting>
  <conditionalFormatting sqref="E20:E22">
    <cfRule type="cellIs" dxfId="65" priority="11" stopIfTrue="1" operator="greaterThan">
      <formula>0.00001</formula>
    </cfRule>
  </conditionalFormatting>
  <conditionalFormatting sqref="G20:G22">
    <cfRule type="cellIs" dxfId="64" priority="10" stopIfTrue="1" operator="greaterThan">
      <formula>0.00001</formula>
    </cfRule>
  </conditionalFormatting>
  <conditionalFormatting sqref="E23:E31">
    <cfRule type="cellIs" dxfId="63" priority="9" stopIfTrue="1" operator="greaterThan">
      <formula>0.00001</formula>
    </cfRule>
  </conditionalFormatting>
  <conditionalFormatting sqref="G34">
    <cfRule type="cellIs" dxfId="9" priority="3" stopIfTrue="1" operator="greaterThan">
      <formula>0.00001</formula>
    </cfRule>
  </conditionalFormatting>
  <conditionalFormatting sqref="G32:G33">
    <cfRule type="cellIs" dxfId="8" priority="1" stopIfTrue="1" operator="greaterThan">
      <formula>0.00001</formula>
    </cfRule>
  </conditionalFormatting>
  <conditionalFormatting sqref="C32:C34">
    <cfRule type="cellIs" dxfId="7" priority="5" stopIfTrue="1" operator="greaterThan">
      <formula>0.00001</formula>
    </cfRule>
  </conditionalFormatting>
  <conditionalFormatting sqref="E34">
    <cfRule type="cellIs" dxfId="6" priority="4" stopIfTrue="1" operator="greaterThan">
      <formula>0.00001</formula>
    </cfRule>
  </conditionalFormatting>
  <conditionalFormatting sqref="E32:E33">
    <cfRule type="cellIs" dxfId="5" priority="2" stopIfTrue="1" operator="greaterThan">
      <formula>0.00001</formula>
    </cfRule>
  </conditionalFormatting>
  <hyperlinks>
    <hyperlink ref="K1" location="'Instructions Tab'!A1" display="Instructions Tab" xr:uid="{D5FA5160-77F8-4440-84FD-02417582BC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W36"/>
  <sheetViews>
    <sheetView zoomScale="120" zoomScaleNormal="120" workbookViewId="0">
      <selection activeCell="B21" sqref="B21"/>
    </sheetView>
  </sheetViews>
  <sheetFormatPr defaultRowHeight="15" x14ac:dyDescent="0.25"/>
  <cols>
    <col min="1" max="1" width="3" style="18" bestFit="1" customWidth="1"/>
    <col min="2" max="2" width="7.140625" style="18" bestFit="1" customWidth="1"/>
    <col min="3" max="3" width="18.42578125" style="18" customWidth="1"/>
    <col min="4" max="4" width="10.85546875" style="18" bestFit="1" customWidth="1"/>
    <col min="5" max="5" width="15.42578125" style="18" bestFit="1" customWidth="1"/>
    <col min="6" max="6" width="17.85546875" style="18" bestFit="1" customWidth="1"/>
    <col min="7" max="7" width="13.140625" style="18" bestFit="1" customWidth="1"/>
    <col min="8" max="8" width="11.7109375" style="18" bestFit="1" customWidth="1"/>
    <col min="9" max="9" width="17" style="18" customWidth="1"/>
    <col min="10" max="10" width="18.140625" style="18" bestFit="1" customWidth="1"/>
    <col min="11" max="11" width="21" style="18" bestFit="1" customWidth="1"/>
    <col min="12" max="12" width="12.5703125" style="17" bestFit="1" customWidth="1"/>
    <col min="13" max="23" width="9.140625" style="17" customWidth="1"/>
    <col min="24" max="16384" width="9.140625" style="18"/>
  </cols>
  <sheetData>
    <row r="1" spans="1:23" ht="15" customHeight="1" x14ac:dyDescent="0.25">
      <c r="A1" s="17"/>
      <c r="B1" s="17"/>
      <c r="C1" s="117" t="s">
        <v>40</v>
      </c>
      <c r="D1" s="117"/>
      <c r="E1" s="117"/>
      <c r="F1" s="117"/>
      <c r="G1" s="117"/>
      <c r="H1" s="117"/>
      <c r="I1" s="117"/>
      <c r="J1" s="117"/>
      <c r="K1" s="117"/>
    </row>
    <row r="2" spans="1:23" ht="15" customHeight="1" x14ac:dyDescent="0.25">
      <c r="A2" s="17"/>
      <c r="B2" s="17"/>
      <c r="C2" s="117"/>
      <c r="D2" s="117"/>
      <c r="E2" s="117"/>
      <c r="F2" s="117"/>
      <c r="G2" s="117"/>
      <c r="H2" s="117"/>
      <c r="I2" s="117"/>
      <c r="J2" s="117"/>
      <c r="K2" s="117"/>
    </row>
    <row r="3" spans="1:23" ht="15.75" customHeight="1" x14ac:dyDescent="0.25">
      <c r="A3" s="17"/>
      <c r="B3" s="17"/>
      <c r="C3" s="117"/>
      <c r="D3" s="117"/>
      <c r="E3" s="117"/>
      <c r="F3" s="117"/>
      <c r="G3" s="117"/>
      <c r="H3" s="117"/>
      <c r="I3" s="117"/>
      <c r="J3" s="117"/>
      <c r="K3" s="117"/>
    </row>
    <row r="4" spans="1:23" ht="15" customHeight="1" x14ac:dyDescent="0.25">
      <c r="A4" s="17"/>
      <c r="B4" s="17"/>
      <c r="C4" s="117"/>
      <c r="D4" s="117"/>
      <c r="E4" s="117"/>
      <c r="F4" s="117"/>
      <c r="G4" s="117"/>
      <c r="H4" s="117"/>
      <c r="I4" s="117"/>
      <c r="J4" s="117"/>
      <c r="K4" s="117"/>
    </row>
    <row r="5" spans="1:23" ht="15" customHeight="1" x14ac:dyDescent="0.25">
      <c r="A5" s="17"/>
      <c r="B5" s="17"/>
      <c r="C5" s="117"/>
      <c r="D5" s="117"/>
      <c r="E5" s="117"/>
      <c r="F5" s="117"/>
      <c r="G5" s="117"/>
      <c r="H5" s="117"/>
      <c r="I5" s="117"/>
      <c r="J5" s="117"/>
      <c r="K5" s="117"/>
    </row>
    <row r="6" spans="1:23" ht="5.25" customHeight="1" thickBot="1" x14ac:dyDescent="0.3">
      <c r="A6" s="17"/>
      <c r="B6" s="17"/>
      <c r="C6" s="50"/>
      <c r="D6" s="50"/>
      <c r="E6" s="50"/>
      <c r="F6" s="50"/>
      <c r="G6" s="50"/>
      <c r="H6" s="50"/>
      <c r="I6" s="50"/>
      <c r="J6" s="50"/>
      <c r="K6" s="50"/>
    </row>
    <row r="7" spans="1:23" s="53" customFormat="1" ht="45.75" thickBot="1" x14ac:dyDescent="0.3">
      <c r="A7" s="51"/>
      <c r="B7" s="51"/>
      <c r="C7" s="98" t="s">
        <v>41</v>
      </c>
      <c r="D7" s="98" t="s">
        <v>42</v>
      </c>
      <c r="E7" s="98" t="s">
        <v>43</v>
      </c>
      <c r="F7" s="98" t="s">
        <v>44</v>
      </c>
      <c r="G7" s="116" t="s">
        <v>45</v>
      </c>
      <c r="H7" s="116"/>
      <c r="I7" s="98" t="s">
        <v>46</v>
      </c>
      <c r="J7" s="98" t="s">
        <v>47</v>
      </c>
      <c r="K7" s="52" t="s">
        <v>48</v>
      </c>
      <c r="L7" s="51"/>
      <c r="M7" s="51"/>
      <c r="N7" s="51"/>
      <c r="O7" s="51"/>
      <c r="P7" s="51"/>
      <c r="Q7" s="51"/>
      <c r="R7" s="51"/>
      <c r="S7" s="51"/>
      <c r="T7" s="51"/>
      <c r="U7" s="51"/>
      <c r="V7" s="51"/>
      <c r="W7" s="51"/>
    </row>
    <row r="8" spans="1:23" s="53" customFormat="1" ht="6.75" customHeight="1" x14ac:dyDescent="0.25">
      <c r="A8" s="51"/>
      <c r="B8" s="51"/>
      <c r="C8" s="51"/>
      <c r="D8" s="51"/>
      <c r="E8" s="51"/>
      <c r="F8" s="51"/>
      <c r="G8" s="51"/>
      <c r="H8" s="51"/>
      <c r="I8" s="51"/>
      <c r="J8" s="51"/>
      <c r="K8" s="54"/>
      <c r="L8" s="51"/>
      <c r="M8" s="51"/>
      <c r="N8" s="51"/>
      <c r="O8" s="51"/>
      <c r="P8" s="51"/>
      <c r="Q8" s="51"/>
      <c r="R8" s="51"/>
      <c r="S8" s="51"/>
      <c r="T8" s="51"/>
      <c r="U8" s="51"/>
      <c r="V8" s="51"/>
      <c r="W8" s="51"/>
    </row>
    <row r="9" spans="1:23" s="53" customFormat="1" ht="26.25" customHeight="1" thickBot="1" x14ac:dyDescent="0.3">
      <c r="A9" s="51"/>
      <c r="B9" s="51"/>
      <c r="C9" s="55" t="s">
        <v>49</v>
      </c>
      <c r="D9" s="56" t="s">
        <v>50</v>
      </c>
      <c r="E9" s="56" t="s">
        <v>51</v>
      </c>
      <c r="F9" s="56" t="s">
        <v>52</v>
      </c>
      <c r="G9" s="56" t="s">
        <v>53</v>
      </c>
      <c r="H9" s="56" t="s">
        <v>54</v>
      </c>
      <c r="I9" s="56" t="s">
        <v>55</v>
      </c>
      <c r="J9" s="55" t="s">
        <v>56</v>
      </c>
      <c r="K9" s="57"/>
      <c r="L9" s="51"/>
      <c r="M9" s="51"/>
      <c r="N9" s="51"/>
      <c r="O9" s="51"/>
      <c r="P9" s="51"/>
      <c r="Q9" s="51"/>
      <c r="R9" s="51"/>
      <c r="S9" s="51"/>
      <c r="T9" s="51"/>
      <c r="U9" s="51"/>
      <c r="V9" s="51"/>
      <c r="W9" s="51"/>
    </row>
    <row r="10" spans="1:23" s="53" customFormat="1" ht="15.75" thickTop="1" x14ac:dyDescent="0.25">
      <c r="A10" s="53">
        <v>1</v>
      </c>
      <c r="B10" s="58" t="s">
        <v>106</v>
      </c>
      <c r="C10" s="59"/>
      <c r="D10" s="60">
        <v>8.3333333300000006E-2</v>
      </c>
      <c r="E10" s="61">
        <f>D10*C10</f>
        <v>0</v>
      </c>
      <c r="F10" s="61">
        <f>E10</f>
        <v>0</v>
      </c>
      <c r="G10" s="62">
        <v>0</v>
      </c>
      <c r="H10" s="62">
        <v>0</v>
      </c>
      <c r="I10" s="63">
        <f t="shared" ref="I10:I21" si="0">IF(F10+G10&lt;0,0,F10+G10)</f>
        <v>0</v>
      </c>
      <c r="J10" s="64">
        <f>I10+H10</f>
        <v>0</v>
      </c>
      <c r="K10" s="65">
        <v>0</v>
      </c>
      <c r="L10" s="51"/>
      <c r="M10" s="66"/>
      <c r="N10" s="51"/>
      <c r="O10" s="51"/>
      <c r="P10" s="51"/>
      <c r="Q10" s="51"/>
      <c r="R10" s="51"/>
      <c r="S10" s="51"/>
      <c r="T10" s="51"/>
      <c r="U10" s="51"/>
      <c r="V10" s="51"/>
      <c r="W10" s="51"/>
    </row>
    <row r="11" spans="1:23" x14ac:dyDescent="0.25">
      <c r="A11" s="18">
        <v>2</v>
      </c>
      <c r="B11" s="67" t="s">
        <v>57</v>
      </c>
      <c r="C11" s="68">
        <f>SUM(K11)+'SEPT Payment'!M19</f>
        <v>0</v>
      </c>
      <c r="D11" s="69">
        <v>0.16666666669999999</v>
      </c>
      <c r="E11" s="70">
        <f>D11*C11</f>
        <v>0</v>
      </c>
      <c r="F11" s="70">
        <f>E11-(SUMIF(F10,"&gt;0",F10))</f>
        <v>0</v>
      </c>
      <c r="G11" s="71">
        <v>0</v>
      </c>
      <c r="H11" s="71">
        <v>0</v>
      </c>
      <c r="I11" s="72">
        <f t="shared" si="0"/>
        <v>0</v>
      </c>
      <c r="J11" s="70">
        <f>J10+I11+H11</f>
        <v>0</v>
      </c>
      <c r="K11" s="65">
        <f t="shared" ref="K11:K21" si="1">K10</f>
        <v>0</v>
      </c>
      <c r="L11" s="73"/>
      <c r="M11" s="66"/>
    </row>
    <row r="12" spans="1:23" x14ac:dyDescent="0.25">
      <c r="A12" s="18">
        <v>3</v>
      </c>
      <c r="B12" s="67" t="s">
        <v>58</v>
      </c>
      <c r="C12" s="68">
        <f>SUM(K12)+'OCT Payment'!M19</f>
        <v>0</v>
      </c>
      <c r="D12" s="69">
        <v>0.25</v>
      </c>
      <c r="E12" s="70">
        <f t="shared" ref="E12:E21" si="2">D12*C12</f>
        <v>0</v>
      </c>
      <c r="F12" s="70">
        <f>E12-(SUMIF(F10:F11,"&gt;0",F10:F11))</f>
        <v>0</v>
      </c>
      <c r="G12" s="71">
        <v>0</v>
      </c>
      <c r="H12" s="71">
        <v>0</v>
      </c>
      <c r="I12" s="72">
        <f t="shared" si="0"/>
        <v>0</v>
      </c>
      <c r="J12" s="70">
        <f t="shared" ref="J12:J21" si="3">J11+I12+H12</f>
        <v>0</v>
      </c>
      <c r="K12" s="65">
        <f t="shared" si="1"/>
        <v>0</v>
      </c>
      <c r="L12" s="73"/>
      <c r="M12" s="66"/>
    </row>
    <row r="13" spans="1:23" x14ac:dyDescent="0.25">
      <c r="A13" s="53">
        <v>4</v>
      </c>
      <c r="B13" s="67" t="s">
        <v>59</v>
      </c>
      <c r="C13" s="68">
        <f>SUM(K13)+'NOV Payment'!M19</f>
        <v>0</v>
      </c>
      <c r="D13" s="69">
        <v>0.33333333329999998</v>
      </c>
      <c r="E13" s="70">
        <f>D13*C13</f>
        <v>0</v>
      </c>
      <c r="F13" s="70">
        <f>E13-(SUMIF(F10:F12,"&gt;0",F10:F12))</f>
        <v>0</v>
      </c>
      <c r="G13" s="71">
        <v>0</v>
      </c>
      <c r="H13" s="71">
        <v>0</v>
      </c>
      <c r="I13" s="72">
        <f t="shared" si="0"/>
        <v>0</v>
      </c>
      <c r="J13" s="70">
        <f t="shared" si="3"/>
        <v>0</v>
      </c>
      <c r="K13" s="65">
        <f t="shared" si="1"/>
        <v>0</v>
      </c>
      <c r="L13" s="51"/>
      <c r="M13" s="66"/>
    </row>
    <row r="14" spans="1:23" x14ac:dyDescent="0.25">
      <c r="A14" s="53">
        <v>5</v>
      </c>
      <c r="B14" s="67" t="s">
        <v>60</v>
      </c>
      <c r="C14" s="68">
        <f>SUM(K14)+'DEC Payment'!M19</f>
        <v>0</v>
      </c>
      <c r="D14" s="69">
        <v>0.41666666670000002</v>
      </c>
      <c r="E14" s="70">
        <f t="shared" si="2"/>
        <v>0</v>
      </c>
      <c r="F14" s="70">
        <f>E14-(SUMIF(F10:F13,"&gt;0",F10:F13))</f>
        <v>0</v>
      </c>
      <c r="G14" s="71">
        <v>0</v>
      </c>
      <c r="H14" s="71">
        <v>0</v>
      </c>
      <c r="I14" s="72">
        <f t="shared" si="0"/>
        <v>0</v>
      </c>
      <c r="J14" s="70">
        <f t="shared" si="3"/>
        <v>0</v>
      </c>
      <c r="K14" s="65">
        <f t="shared" si="1"/>
        <v>0</v>
      </c>
      <c r="L14" s="51"/>
      <c r="M14" s="66"/>
    </row>
    <row r="15" spans="1:23" x14ac:dyDescent="0.25">
      <c r="A15" s="53">
        <v>6</v>
      </c>
      <c r="B15" s="67" t="s">
        <v>61</v>
      </c>
      <c r="C15" s="68">
        <f>SUM(K15)+'JAN Payment'!M19</f>
        <v>0</v>
      </c>
      <c r="D15" s="69">
        <v>0.5</v>
      </c>
      <c r="E15" s="70">
        <f t="shared" si="2"/>
        <v>0</v>
      </c>
      <c r="F15" s="70">
        <f>E15-(SUMIF(F10:F14,"&gt;0",F10:F14))</f>
        <v>0</v>
      </c>
      <c r="G15" s="71">
        <v>0</v>
      </c>
      <c r="H15" s="71">
        <v>0</v>
      </c>
      <c r="I15" s="72">
        <f t="shared" si="0"/>
        <v>0</v>
      </c>
      <c r="J15" s="70">
        <f t="shared" si="3"/>
        <v>0</v>
      </c>
      <c r="K15" s="65">
        <f t="shared" si="1"/>
        <v>0</v>
      </c>
      <c r="L15" s="51"/>
      <c r="M15" s="66"/>
    </row>
    <row r="16" spans="1:23" x14ac:dyDescent="0.25">
      <c r="A16" s="53">
        <v>7</v>
      </c>
      <c r="B16" s="67" t="s">
        <v>62</v>
      </c>
      <c r="C16" s="68">
        <f>SUM(K16)+'FEB Payment'!M19</f>
        <v>0</v>
      </c>
      <c r="D16" s="69">
        <v>0.58333333330000003</v>
      </c>
      <c r="E16" s="70">
        <f t="shared" si="2"/>
        <v>0</v>
      </c>
      <c r="F16" s="70">
        <f>E16-(SUMIF(F10:F15,"&gt;0",F10:F15))</f>
        <v>0</v>
      </c>
      <c r="G16" s="71">
        <v>0</v>
      </c>
      <c r="H16" s="71">
        <v>0</v>
      </c>
      <c r="I16" s="72">
        <f t="shared" si="0"/>
        <v>0</v>
      </c>
      <c r="J16" s="70">
        <f t="shared" si="3"/>
        <v>0</v>
      </c>
      <c r="K16" s="65">
        <f t="shared" si="1"/>
        <v>0</v>
      </c>
      <c r="L16" s="51"/>
      <c r="M16" s="66"/>
    </row>
    <row r="17" spans="1:13" x14ac:dyDescent="0.25">
      <c r="A17" s="53">
        <v>8</v>
      </c>
      <c r="B17" s="67" t="s">
        <v>107</v>
      </c>
      <c r="C17" s="68">
        <f>SUM(K17)+'MAR Payment'!M19</f>
        <v>0</v>
      </c>
      <c r="D17" s="69">
        <v>0.66666666669999997</v>
      </c>
      <c r="E17" s="70">
        <f t="shared" si="2"/>
        <v>0</v>
      </c>
      <c r="F17" s="70">
        <f>E17-(SUMIF(F10:F16,"&gt;0",F10:F16))</f>
        <v>0</v>
      </c>
      <c r="G17" s="71">
        <v>0</v>
      </c>
      <c r="H17" s="71">
        <v>0</v>
      </c>
      <c r="I17" s="72">
        <f t="shared" si="0"/>
        <v>0</v>
      </c>
      <c r="J17" s="70">
        <f t="shared" si="3"/>
        <v>0</v>
      </c>
      <c r="K17" s="65">
        <f t="shared" si="1"/>
        <v>0</v>
      </c>
      <c r="L17" s="51"/>
      <c r="M17" s="66"/>
    </row>
    <row r="18" spans="1:13" x14ac:dyDescent="0.25">
      <c r="A18" s="53">
        <v>9</v>
      </c>
      <c r="B18" s="67" t="s">
        <v>108</v>
      </c>
      <c r="C18" s="68">
        <f>SUM(K18)+'APR Payment'!M19</f>
        <v>0</v>
      </c>
      <c r="D18" s="69">
        <v>0.75</v>
      </c>
      <c r="E18" s="70">
        <f t="shared" si="2"/>
        <v>0</v>
      </c>
      <c r="F18" s="70">
        <f>E18-(SUMIF(F10:F17,"&gt;0",F10:F17))</f>
        <v>0</v>
      </c>
      <c r="G18" s="71">
        <v>0</v>
      </c>
      <c r="H18" s="71">
        <v>0</v>
      </c>
      <c r="I18" s="72">
        <f t="shared" si="0"/>
        <v>0</v>
      </c>
      <c r="J18" s="70">
        <f t="shared" si="3"/>
        <v>0</v>
      </c>
      <c r="K18" s="65">
        <f t="shared" si="1"/>
        <v>0</v>
      </c>
      <c r="M18" s="66"/>
    </row>
    <row r="19" spans="1:13" x14ac:dyDescent="0.25">
      <c r="A19" s="53">
        <v>10</v>
      </c>
      <c r="B19" s="67" t="s">
        <v>63</v>
      </c>
      <c r="C19" s="68">
        <f>SUM(K19)+'MAY Payment'!M19</f>
        <v>0</v>
      </c>
      <c r="D19" s="69">
        <v>0.83333333330000003</v>
      </c>
      <c r="E19" s="70">
        <f t="shared" si="2"/>
        <v>0</v>
      </c>
      <c r="F19" s="70">
        <f>E19-(SUMIF(F10:F18,"&gt;0",F10:F18))</f>
        <v>0</v>
      </c>
      <c r="G19" s="71">
        <v>0</v>
      </c>
      <c r="H19" s="71">
        <v>0</v>
      </c>
      <c r="I19" s="72">
        <f t="shared" si="0"/>
        <v>0</v>
      </c>
      <c r="J19" s="70">
        <f t="shared" si="3"/>
        <v>0</v>
      </c>
      <c r="K19" s="65">
        <f t="shared" si="1"/>
        <v>0</v>
      </c>
      <c r="M19" s="66"/>
    </row>
    <row r="20" spans="1:13" x14ac:dyDescent="0.25">
      <c r="A20" s="53">
        <v>11</v>
      </c>
      <c r="B20" s="67" t="s">
        <v>64</v>
      </c>
      <c r="C20" s="68">
        <f>SUM(K20)+'JUN Payment'!M19</f>
        <v>0</v>
      </c>
      <c r="D20" s="69">
        <v>0.91666666669999997</v>
      </c>
      <c r="E20" s="70">
        <f t="shared" si="2"/>
        <v>0</v>
      </c>
      <c r="F20" s="70">
        <f>E20-(SUMIF(F10:F19,"&gt;0",F10:F19))</f>
        <v>0</v>
      </c>
      <c r="G20" s="71">
        <v>0</v>
      </c>
      <c r="H20" s="71">
        <v>0</v>
      </c>
      <c r="I20" s="72">
        <f t="shared" si="0"/>
        <v>0</v>
      </c>
      <c r="J20" s="70">
        <f t="shared" si="3"/>
        <v>0</v>
      </c>
      <c r="K20" s="65">
        <f t="shared" si="1"/>
        <v>0</v>
      </c>
      <c r="M20" s="66"/>
    </row>
    <row r="21" spans="1:13" ht="15.75" thickBot="1" x14ac:dyDescent="0.3">
      <c r="A21" s="53">
        <v>12</v>
      </c>
      <c r="B21" s="74" t="s">
        <v>109</v>
      </c>
      <c r="C21" s="75">
        <f>SUM(K21)+'JUL Payment'!M19</f>
        <v>0</v>
      </c>
      <c r="D21" s="76">
        <v>1</v>
      </c>
      <c r="E21" s="77">
        <f t="shared" si="2"/>
        <v>0</v>
      </c>
      <c r="F21" s="77">
        <f>E21-(SUMIF(F10:F20,"&gt;0",F10:F20))</f>
        <v>0</v>
      </c>
      <c r="G21" s="99">
        <v>0</v>
      </c>
      <c r="H21" s="78">
        <v>0</v>
      </c>
      <c r="I21" s="79">
        <f t="shared" si="0"/>
        <v>0</v>
      </c>
      <c r="J21" s="77">
        <f t="shared" si="3"/>
        <v>0</v>
      </c>
      <c r="K21" s="65">
        <f t="shared" si="1"/>
        <v>0</v>
      </c>
      <c r="M21" s="66"/>
    </row>
    <row r="22" spans="1:13" x14ac:dyDescent="0.25">
      <c r="A22" s="17"/>
      <c r="B22" s="51"/>
      <c r="C22" s="73"/>
      <c r="D22" s="51"/>
      <c r="E22" s="73"/>
      <c r="F22" s="73"/>
      <c r="G22" s="73"/>
      <c r="H22" s="73"/>
      <c r="I22" s="73"/>
      <c r="J22" s="51"/>
      <c r="K22" s="17"/>
    </row>
    <row r="23" spans="1:13" x14ac:dyDescent="0.25">
      <c r="A23" s="17"/>
      <c r="B23" s="17"/>
      <c r="C23" s="80"/>
      <c r="D23" s="17"/>
      <c r="E23" s="73"/>
      <c r="F23" s="80"/>
      <c r="G23" s="80"/>
      <c r="H23" s="80"/>
      <c r="I23" s="80"/>
      <c r="J23" s="17"/>
      <c r="K23" s="17"/>
    </row>
    <row r="24" spans="1:13" x14ac:dyDescent="0.25">
      <c r="A24" s="17"/>
      <c r="B24" s="17"/>
      <c r="C24" s="37"/>
      <c r="D24" s="17"/>
      <c r="E24" s="73"/>
      <c r="F24" s="73"/>
      <c r="G24" s="17"/>
      <c r="H24" s="73"/>
      <c r="I24" s="73"/>
      <c r="J24" s="17"/>
      <c r="K24" s="17"/>
    </row>
    <row r="25" spans="1:13" x14ac:dyDescent="0.25">
      <c r="A25" s="17"/>
      <c r="B25" s="17"/>
      <c r="C25" s="17"/>
      <c r="D25" s="17"/>
      <c r="E25" s="54"/>
      <c r="F25" s="54"/>
      <c r="G25" s="17"/>
      <c r="H25" s="54"/>
      <c r="I25" s="54"/>
      <c r="J25" s="17"/>
      <c r="K25" s="17"/>
    </row>
    <row r="26" spans="1:13" x14ac:dyDescent="0.25">
      <c r="A26" s="17"/>
      <c r="B26" s="17"/>
      <c r="C26" s="17"/>
      <c r="D26" s="17"/>
      <c r="E26" s="54"/>
      <c r="F26" s="54"/>
      <c r="G26" s="17"/>
      <c r="H26" s="54"/>
      <c r="I26" s="73"/>
      <c r="J26" s="17"/>
      <c r="K26" s="17"/>
    </row>
    <row r="27" spans="1:13" x14ac:dyDescent="0.25">
      <c r="A27" s="17"/>
      <c r="B27" s="17"/>
      <c r="C27" s="17"/>
      <c r="D27" s="17"/>
      <c r="E27" s="17"/>
      <c r="F27" s="17"/>
      <c r="G27" s="17"/>
      <c r="H27" s="17"/>
      <c r="I27" s="17"/>
      <c r="J27" s="17"/>
      <c r="K27" s="17"/>
    </row>
    <row r="28" spans="1:13" x14ac:dyDescent="0.25">
      <c r="A28" s="17"/>
      <c r="B28" s="17"/>
      <c r="C28" s="17"/>
      <c r="D28" s="17"/>
      <c r="E28" s="17"/>
      <c r="F28" s="17"/>
      <c r="G28" s="17"/>
      <c r="H28" s="17"/>
      <c r="I28" s="17"/>
      <c r="J28" s="17"/>
      <c r="K28" s="17"/>
    </row>
    <row r="29" spans="1:13" x14ac:dyDescent="0.25">
      <c r="A29" s="17"/>
      <c r="B29" s="17"/>
      <c r="C29" s="17"/>
      <c r="D29" s="17"/>
      <c r="E29" s="17"/>
      <c r="F29" s="17"/>
      <c r="G29" s="17"/>
      <c r="H29" s="17"/>
      <c r="I29" s="17"/>
      <c r="J29" s="17"/>
      <c r="K29" s="17"/>
    </row>
    <row r="30" spans="1:13" x14ac:dyDescent="0.25">
      <c r="A30" s="17"/>
      <c r="B30" s="17"/>
      <c r="C30" s="17"/>
      <c r="D30" s="17"/>
      <c r="E30" s="17"/>
      <c r="F30" s="17"/>
      <c r="G30" s="17"/>
      <c r="H30" s="17"/>
      <c r="I30" s="17"/>
      <c r="J30" s="17"/>
      <c r="K30" s="17"/>
    </row>
    <row r="31" spans="1:13" x14ac:dyDescent="0.25">
      <c r="A31" s="17"/>
      <c r="B31" s="17"/>
      <c r="C31" s="17"/>
      <c r="D31" s="17"/>
      <c r="E31" s="17"/>
      <c r="F31" s="17"/>
      <c r="G31" s="17"/>
      <c r="H31" s="17"/>
      <c r="I31" s="17"/>
      <c r="J31" s="17"/>
      <c r="K31" s="17"/>
    </row>
    <row r="32" spans="1:13" x14ac:dyDescent="0.25">
      <c r="A32" s="17"/>
      <c r="B32" s="17"/>
      <c r="C32" s="17"/>
      <c r="D32" s="17"/>
      <c r="E32" s="17"/>
      <c r="F32" s="17"/>
      <c r="G32" s="17"/>
      <c r="H32" s="17"/>
      <c r="I32" s="17"/>
      <c r="J32" s="17"/>
      <c r="K32" s="17"/>
    </row>
    <row r="33" spans="1:11" x14ac:dyDescent="0.25">
      <c r="A33" s="17"/>
      <c r="B33" s="17"/>
      <c r="C33" s="17"/>
      <c r="D33" s="17"/>
      <c r="E33" s="17"/>
      <c r="F33" s="17"/>
      <c r="G33" s="17"/>
      <c r="H33" s="17"/>
      <c r="I33" s="17"/>
      <c r="J33" s="17"/>
      <c r="K33" s="17"/>
    </row>
    <row r="34" spans="1:11" x14ac:dyDescent="0.25">
      <c r="A34" s="17"/>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sheetData>
  <mergeCells count="2">
    <mergeCell ref="G7:H7"/>
    <mergeCell ref="C1:K5"/>
  </mergeCells>
  <pageMargins left="0.25" right="0.25" top="0.75" bottom="0.7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E100"/>
  <sheetViews>
    <sheetView showGridLines="0" workbookViewId="0">
      <selection activeCell="E5" sqref="E5"/>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f>'JUN Payment'!K7</f>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IF(AND(SUM(G5:I5)=0,SUM(G9:I9)=0,SUM(G13:I13)=0),'JUN Payment'!K12,ROUND((SUM(G5:I5)+(SUM(G9:I9)*0.95)+(SUM(G13:I13)*(0.85))),3))</f>
        <v>0</v>
      </c>
      <c r="M12" s="35">
        <f>IF(AND(SUM(G5:I5)=0,SUM(G9:I9)=0,SUM(G13:I13)=0),'JUN Payment'!M12,SUM(A5+A9+A13))</f>
        <v>0</v>
      </c>
      <c r="N12" s="36">
        <f>IF(AND(SUM(G5:I5)=0,SUM(G9:I9)=0,SUM(G13:I13)=0),'JUN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'JUN Payment'!K16</f>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IF(AND(SUM(G5:I5)=0,SUM(G9:I9)=0,SUM(G13:I13)=0),('JUN Payment'!K19),(K13+K16))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K20" s="17"/>
      <c r="AD20" s="18"/>
      <c r="AE20" s="18"/>
    </row>
    <row r="21" spans="1:31" ht="15.75" thickBot="1" x14ac:dyDescent="0.3">
      <c r="A21" s="83" t="s">
        <v>93</v>
      </c>
      <c r="B21" s="94">
        <v>0</v>
      </c>
      <c r="C21" s="84">
        <f>B21*0.06</f>
        <v>0</v>
      </c>
      <c r="D21" s="94">
        <v>0</v>
      </c>
      <c r="E21" s="84">
        <f>D21*0.06</f>
        <v>0</v>
      </c>
      <c r="F21" s="94">
        <v>0</v>
      </c>
      <c r="G21" s="84">
        <f>F21*0.06</f>
        <v>0</v>
      </c>
      <c r="H21"/>
      <c r="I21" s="17"/>
      <c r="J21" s="17"/>
      <c r="K21" s="17"/>
      <c r="AD21" s="18"/>
      <c r="AE21" s="18"/>
    </row>
    <row r="22" spans="1:31" ht="15.75" thickBot="1" x14ac:dyDescent="0.3">
      <c r="A22" s="85" t="s">
        <v>94</v>
      </c>
      <c r="B22" s="95">
        <v>0</v>
      </c>
      <c r="C22" s="86">
        <f>B22*0.115</f>
        <v>0</v>
      </c>
      <c r="D22" s="95">
        <v>0</v>
      </c>
      <c r="E22" s="86">
        <f>D22*0.115</f>
        <v>0</v>
      </c>
      <c r="F22" s="95">
        <v>0</v>
      </c>
      <c r="G22" s="86">
        <f>F22*0.115</f>
        <v>0</v>
      </c>
      <c r="H22"/>
      <c r="I22" s="17"/>
      <c r="J22" s="17"/>
      <c r="K22" s="17"/>
      <c r="AD22" s="18"/>
      <c r="AE22" s="18"/>
    </row>
    <row r="23" spans="1:31" x14ac:dyDescent="0.25">
      <c r="A23" s="87" t="s">
        <v>95</v>
      </c>
      <c r="B23" s="93">
        <v>0</v>
      </c>
      <c r="C23" s="82">
        <f>B23*4.771</f>
        <v>0</v>
      </c>
      <c r="D23" s="93">
        <v>0</v>
      </c>
      <c r="E23" s="82">
        <f>D23*4.771</f>
        <v>0</v>
      </c>
      <c r="F23" s="93">
        <v>0</v>
      </c>
      <c r="G23" s="82">
        <f>F23*4.771</f>
        <v>0</v>
      </c>
      <c r="H23"/>
      <c r="I23" s="17"/>
      <c r="J23" s="17"/>
      <c r="K23" s="17"/>
      <c r="AD23" s="18"/>
      <c r="AE23" s="18"/>
    </row>
    <row r="24" spans="1:31" x14ac:dyDescent="0.25">
      <c r="A24" s="88" t="s">
        <v>96</v>
      </c>
      <c r="B24" s="96">
        <v>0</v>
      </c>
      <c r="C24" s="89">
        <f>B24*6.024</f>
        <v>0</v>
      </c>
      <c r="D24" s="96">
        <v>0</v>
      </c>
      <c r="E24" s="89">
        <f>D24*6.024</f>
        <v>0</v>
      </c>
      <c r="F24" s="96">
        <v>0</v>
      </c>
      <c r="G24" s="89">
        <f>F24*6.024</f>
        <v>0</v>
      </c>
      <c r="H24"/>
      <c r="I24" s="17"/>
      <c r="J24" s="17"/>
      <c r="K24" s="17"/>
      <c r="AD24" s="18"/>
      <c r="AE24" s="18"/>
    </row>
    <row r="25" spans="1:31" x14ac:dyDescent="0.25">
      <c r="A25" s="88" t="s">
        <v>97</v>
      </c>
      <c r="B25" s="96">
        <v>0</v>
      </c>
      <c r="C25" s="89">
        <f>B25*5.988</f>
        <v>0</v>
      </c>
      <c r="D25" s="96">
        <v>0</v>
      </c>
      <c r="E25" s="89">
        <f>D25*5.988</f>
        <v>0</v>
      </c>
      <c r="F25" s="96">
        <v>0</v>
      </c>
      <c r="G25" s="89">
        <f>F25*5.988</f>
        <v>0</v>
      </c>
      <c r="H25"/>
      <c r="I25" s="17"/>
      <c r="J25" s="17"/>
      <c r="K25" s="17"/>
      <c r="AD25" s="18"/>
      <c r="AE25" s="18"/>
    </row>
    <row r="26" spans="1:31" x14ac:dyDescent="0.25">
      <c r="A26" s="90" t="s">
        <v>98</v>
      </c>
      <c r="B26" s="96">
        <v>0</v>
      </c>
      <c r="C26" s="89">
        <f>B26*7.947</f>
        <v>0</v>
      </c>
      <c r="D26" s="96">
        <v>0</v>
      </c>
      <c r="E26" s="89">
        <f>D26*7.947</f>
        <v>0</v>
      </c>
      <c r="F26" s="96">
        <v>0</v>
      </c>
      <c r="G26" s="89">
        <f>F26*7.947</f>
        <v>0</v>
      </c>
      <c r="H26"/>
      <c r="I26" s="17"/>
      <c r="J26" s="17"/>
      <c r="K26" s="17"/>
      <c r="AD26" s="18"/>
      <c r="AE26" s="18"/>
    </row>
    <row r="27" spans="1:31" x14ac:dyDescent="0.25">
      <c r="A27" s="90" t="s">
        <v>99</v>
      </c>
      <c r="B27" s="96">
        <v>0</v>
      </c>
      <c r="C27" s="89">
        <f>B27*3.158</f>
        <v>0</v>
      </c>
      <c r="D27" s="96">
        <v>0</v>
      </c>
      <c r="E27" s="89">
        <f>D27*3.158</f>
        <v>0</v>
      </c>
      <c r="F27" s="96">
        <v>0</v>
      </c>
      <c r="G27" s="89">
        <f>F27*3.158</f>
        <v>0</v>
      </c>
      <c r="H27"/>
      <c r="I27" s="17"/>
      <c r="J27" s="17"/>
      <c r="K27" s="17"/>
      <c r="AD27" s="18"/>
      <c r="AE27" s="18"/>
    </row>
    <row r="28" spans="1:31" x14ac:dyDescent="0.25">
      <c r="A28" s="90" t="s">
        <v>100</v>
      </c>
      <c r="B28" s="96">
        <v>0</v>
      </c>
      <c r="C28" s="89">
        <f>B28*6.773</f>
        <v>0</v>
      </c>
      <c r="D28" s="96">
        <v>0</v>
      </c>
      <c r="E28" s="89">
        <f>D28*6.773</f>
        <v>0</v>
      </c>
      <c r="F28" s="96">
        <v>0</v>
      </c>
      <c r="G28" s="89">
        <f>F28*6.773</f>
        <v>0</v>
      </c>
      <c r="H28"/>
      <c r="I28" s="17"/>
      <c r="J28" s="17"/>
      <c r="K28" s="17"/>
      <c r="AD28" s="18"/>
      <c r="AE28" s="18"/>
    </row>
    <row r="29" spans="1:31" x14ac:dyDescent="0.25">
      <c r="A29" s="88" t="s">
        <v>101</v>
      </c>
      <c r="B29" s="96">
        <v>0</v>
      </c>
      <c r="C29" s="89">
        <f>B29*0.093</f>
        <v>0</v>
      </c>
      <c r="D29" s="96">
        <v>0</v>
      </c>
      <c r="E29" s="89">
        <f>D29*0.093</f>
        <v>0</v>
      </c>
      <c r="F29" s="96">
        <v>0</v>
      </c>
      <c r="G29" s="89">
        <f>F29*0.093</f>
        <v>0</v>
      </c>
      <c r="H29"/>
      <c r="I29" s="17"/>
      <c r="J29" s="17"/>
      <c r="K29" s="17"/>
      <c r="AD29" s="18"/>
      <c r="AE29" s="18"/>
    </row>
    <row r="30" spans="1:31" x14ac:dyDescent="0.25">
      <c r="A30" s="90" t="s">
        <v>102</v>
      </c>
      <c r="B30" s="96">
        <v>0</v>
      </c>
      <c r="C30" s="89">
        <f>B30*4.822</f>
        <v>0</v>
      </c>
      <c r="D30" s="96">
        <v>0</v>
      </c>
      <c r="E30" s="89">
        <f>D30*4.822</f>
        <v>0</v>
      </c>
      <c r="F30" s="96">
        <v>0</v>
      </c>
      <c r="G30" s="89">
        <f>F30*4.822</f>
        <v>0</v>
      </c>
      <c r="H30"/>
      <c r="I30" s="17"/>
      <c r="J30" s="17"/>
      <c r="K30" s="17"/>
      <c r="AD30" s="18"/>
      <c r="AE30" s="18"/>
    </row>
    <row r="31" spans="1:31" x14ac:dyDescent="0.25">
      <c r="A31" s="90" t="s">
        <v>103</v>
      </c>
      <c r="B31" s="96">
        <v>0</v>
      </c>
      <c r="C31" s="89">
        <f>B31*4.421</f>
        <v>0</v>
      </c>
      <c r="D31" s="96">
        <v>0</v>
      </c>
      <c r="E31" s="89">
        <f>D31*4.421</f>
        <v>0</v>
      </c>
      <c r="F31" s="96">
        <v>0</v>
      </c>
      <c r="G31" s="89">
        <f>F31*4.421</f>
        <v>0</v>
      </c>
      <c r="H31"/>
      <c r="I31" s="17"/>
      <c r="J31" s="17"/>
      <c r="K31" s="17"/>
      <c r="AD31" s="18"/>
      <c r="AE31" s="18"/>
    </row>
    <row r="32" spans="1:31" x14ac:dyDescent="0.25">
      <c r="A32" s="91" t="s">
        <v>104</v>
      </c>
      <c r="B32" s="97">
        <v>0</v>
      </c>
      <c r="C32" s="89">
        <f>B32*0.007</f>
        <v>0</v>
      </c>
      <c r="D32" s="97">
        <v>0</v>
      </c>
      <c r="E32" s="89">
        <f>D32*0.007</f>
        <v>0</v>
      </c>
      <c r="F32" s="97">
        <v>0</v>
      </c>
      <c r="G32" s="89">
        <f>F32*0.007</f>
        <v>0</v>
      </c>
      <c r="H32"/>
      <c r="I32" s="17"/>
      <c r="J32" s="17"/>
      <c r="K32" s="17"/>
      <c r="AD32" s="18"/>
      <c r="AE32" s="18"/>
    </row>
    <row r="33" spans="1:31" x14ac:dyDescent="0.25">
      <c r="A33" s="91" t="s">
        <v>110</v>
      </c>
      <c r="B33" s="97">
        <v>0</v>
      </c>
      <c r="C33" s="139">
        <f>B33*0.018</f>
        <v>0</v>
      </c>
      <c r="D33" s="97">
        <v>0</v>
      </c>
      <c r="E33" s="139">
        <f>D33*0.018</f>
        <v>0</v>
      </c>
      <c r="F33" s="97">
        <v>0</v>
      </c>
      <c r="G33" s="139">
        <f>F33*0.018</f>
        <v>0</v>
      </c>
      <c r="H33"/>
      <c r="I33" s="17"/>
      <c r="J33" s="17"/>
      <c r="K33" s="17"/>
      <c r="AD33" s="18"/>
      <c r="AE33" s="18"/>
    </row>
    <row r="34" spans="1:31" ht="15.75" thickBot="1" x14ac:dyDescent="0.3">
      <c r="A34" s="92" t="s">
        <v>105</v>
      </c>
      <c r="B34" s="94">
        <v>0</v>
      </c>
      <c r="C34" s="84">
        <f>B34*4.806</f>
        <v>0</v>
      </c>
      <c r="D34" s="94">
        <v>0</v>
      </c>
      <c r="E34" s="84">
        <f>D34*4.806</f>
        <v>0</v>
      </c>
      <c r="F34" s="94">
        <v>0</v>
      </c>
      <c r="G34" s="84">
        <f>F34*4.806</f>
        <v>0</v>
      </c>
      <c r="H34" s="17"/>
      <c r="I34" s="17"/>
      <c r="J34" s="17"/>
      <c r="K34" s="17"/>
    </row>
    <row r="35" spans="1:31" s="17" customFormat="1" x14ac:dyDescent="0.25"/>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B18:C18"/>
    <mergeCell ref="D18:E18"/>
    <mergeCell ref="F18:G18"/>
    <mergeCell ref="B17:G17"/>
    <mergeCell ref="M10:N10"/>
    <mergeCell ref="D11:E11"/>
    <mergeCell ref="G11:I11"/>
    <mergeCell ref="A7:B7"/>
    <mergeCell ref="D7:E7"/>
    <mergeCell ref="G7:I7"/>
    <mergeCell ref="A11:B11"/>
    <mergeCell ref="A2:B2"/>
    <mergeCell ref="A3:B3"/>
    <mergeCell ref="D2:E2"/>
    <mergeCell ref="G2:I2"/>
    <mergeCell ref="D3:E3"/>
    <mergeCell ref="G3:I3"/>
  </mergeCells>
  <conditionalFormatting sqref="G23:G31">
    <cfRule type="cellIs" dxfId="61" priority="8" stopIfTrue="1" operator="greaterThan">
      <formula>0.00001</formula>
    </cfRule>
  </conditionalFormatting>
  <conditionalFormatting sqref="C20:C31">
    <cfRule type="cellIs" dxfId="59" priority="12" stopIfTrue="1" operator="greaterThan">
      <formula>0.00001</formula>
    </cfRule>
  </conditionalFormatting>
  <conditionalFormatting sqref="E20:E22">
    <cfRule type="cellIs" dxfId="58" priority="11" stopIfTrue="1" operator="greaterThan">
      <formula>0.00001</formula>
    </cfRule>
  </conditionalFormatting>
  <conditionalFormatting sqref="G20:G22">
    <cfRule type="cellIs" dxfId="57" priority="10" stopIfTrue="1" operator="greaterThan">
      <formula>0.00001</formula>
    </cfRule>
  </conditionalFormatting>
  <conditionalFormatting sqref="E23:E31">
    <cfRule type="cellIs" dxfId="56" priority="9" stopIfTrue="1" operator="greaterThan">
      <formula>0.00001</formula>
    </cfRule>
  </conditionalFormatting>
  <conditionalFormatting sqref="G34">
    <cfRule type="cellIs" dxfId="4" priority="3" stopIfTrue="1" operator="greaterThan">
      <formula>0.00001</formula>
    </cfRule>
  </conditionalFormatting>
  <conditionalFormatting sqref="G32:G33">
    <cfRule type="cellIs" dxfId="3" priority="1" stopIfTrue="1" operator="greaterThan">
      <formula>0.00001</formula>
    </cfRule>
  </conditionalFormatting>
  <conditionalFormatting sqref="C32:C34">
    <cfRule type="cellIs" dxfId="2" priority="5" stopIfTrue="1" operator="greaterThan">
      <formula>0.00001</formula>
    </cfRule>
  </conditionalFormatting>
  <conditionalFormatting sqref="E34">
    <cfRule type="cellIs" dxfId="1" priority="4" stopIfTrue="1" operator="greaterThan">
      <formula>0.00001</formula>
    </cfRule>
  </conditionalFormatting>
  <conditionalFormatting sqref="E32:E33">
    <cfRule type="cellIs" dxfId="0" priority="2" stopIfTrue="1" operator="greaterThan">
      <formula>0.00001</formula>
    </cfRule>
  </conditionalFormatting>
  <hyperlinks>
    <hyperlink ref="K1" location="'Instructions Tab'!A1" display="Instructions Tab" xr:uid="{76AE6C6F-5828-48EA-A517-F2ED2CCFE15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101"/>
  <sheetViews>
    <sheetView showGridLines="0" workbookViewId="0">
      <selection activeCell="I14" sqref="I1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ROUND((SUM(G5:I5)+(SUM(G9:I9)*0.95)+(SUM(G13:I13)*(0.85))),3)</f>
        <v>0</v>
      </c>
      <c r="M12" s="35">
        <f>SUM(A5+A9+A13)</f>
        <v>0</v>
      </c>
      <c r="N12" s="36">
        <f>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AD20" s="18"/>
      <c r="AE20" s="18"/>
    </row>
    <row r="21" spans="1:31" ht="15.75" thickBot="1" x14ac:dyDescent="0.3">
      <c r="A21" s="83" t="s">
        <v>93</v>
      </c>
      <c r="B21" s="94">
        <v>0</v>
      </c>
      <c r="C21" s="84">
        <f>B21*0.06</f>
        <v>0</v>
      </c>
      <c r="D21" s="94">
        <v>0</v>
      </c>
      <c r="E21" s="84">
        <f>D21*0.06</f>
        <v>0</v>
      </c>
      <c r="F21" s="94">
        <v>0</v>
      </c>
      <c r="G21" s="84">
        <f>F21*0.06</f>
        <v>0</v>
      </c>
      <c r="H21"/>
      <c r="I21" s="17"/>
      <c r="J21" s="17"/>
      <c r="AD21" s="18"/>
      <c r="AE21" s="18"/>
    </row>
    <row r="22" spans="1:31" ht="15.75" thickBot="1" x14ac:dyDescent="0.3">
      <c r="A22" s="85" t="s">
        <v>94</v>
      </c>
      <c r="B22" s="95">
        <v>0</v>
      </c>
      <c r="C22" s="86">
        <f>B22*0.115</f>
        <v>0</v>
      </c>
      <c r="D22" s="95">
        <v>0</v>
      </c>
      <c r="E22" s="86">
        <f>D22*0.115</f>
        <v>0</v>
      </c>
      <c r="F22" s="95">
        <v>0</v>
      </c>
      <c r="G22" s="86">
        <f>F22*0.115</f>
        <v>0</v>
      </c>
      <c r="H22"/>
      <c r="I22" s="17"/>
      <c r="J22" s="17"/>
      <c r="AD22" s="18"/>
      <c r="AE22" s="18"/>
    </row>
    <row r="23" spans="1:31" x14ac:dyDescent="0.25">
      <c r="A23" s="87" t="s">
        <v>95</v>
      </c>
      <c r="B23" s="93">
        <v>0</v>
      </c>
      <c r="C23" s="82">
        <f>B23*4.771</f>
        <v>0</v>
      </c>
      <c r="D23" s="93">
        <v>0</v>
      </c>
      <c r="E23" s="82">
        <f>D23*4.771</f>
        <v>0</v>
      </c>
      <c r="F23" s="93">
        <v>0</v>
      </c>
      <c r="G23" s="82">
        <f>F23*4.771</f>
        <v>0</v>
      </c>
      <c r="H23"/>
      <c r="I23" s="17"/>
      <c r="J23" s="17"/>
      <c r="AD23" s="18"/>
      <c r="AE23" s="18"/>
    </row>
    <row r="24" spans="1:31" x14ac:dyDescent="0.25">
      <c r="A24" s="88" t="s">
        <v>96</v>
      </c>
      <c r="B24" s="96">
        <v>0</v>
      </c>
      <c r="C24" s="89">
        <f>B24*6.024</f>
        <v>0</v>
      </c>
      <c r="D24" s="96">
        <v>0</v>
      </c>
      <c r="E24" s="89">
        <f>D24*6.024</f>
        <v>0</v>
      </c>
      <c r="F24" s="96">
        <v>0</v>
      </c>
      <c r="G24" s="89">
        <f>F24*6.024</f>
        <v>0</v>
      </c>
      <c r="H24"/>
      <c r="I24" s="17"/>
      <c r="J24" s="17"/>
      <c r="AD24" s="18"/>
      <c r="AE24" s="18"/>
    </row>
    <row r="25" spans="1:31" x14ac:dyDescent="0.25">
      <c r="A25" s="88" t="s">
        <v>97</v>
      </c>
      <c r="B25" s="96">
        <v>0</v>
      </c>
      <c r="C25" s="89">
        <f>B25*5.988</f>
        <v>0</v>
      </c>
      <c r="D25" s="96">
        <v>0</v>
      </c>
      <c r="E25" s="89">
        <f>D25*5.988</f>
        <v>0</v>
      </c>
      <c r="F25" s="96">
        <v>0</v>
      </c>
      <c r="G25" s="89">
        <f>F25*5.988</f>
        <v>0</v>
      </c>
      <c r="H25"/>
      <c r="I25" s="17"/>
      <c r="J25" s="17"/>
      <c r="AD25" s="18"/>
      <c r="AE25" s="18"/>
    </row>
    <row r="26" spans="1:31" x14ac:dyDescent="0.25">
      <c r="A26" s="90" t="s">
        <v>98</v>
      </c>
      <c r="B26" s="96">
        <v>0</v>
      </c>
      <c r="C26" s="89">
        <f>B26*7.947</f>
        <v>0</v>
      </c>
      <c r="D26" s="96">
        <v>0</v>
      </c>
      <c r="E26" s="89">
        <f>D26*7.947</f>
        <v>0</v>
      </c>
      <c r="F26" s="96">
        <v>0</v>
      </c>
      <c r="G26" s="89">
        <f>F26*7.947</f>
        <v>0</v>
      </c>
      <c r="H26"/>
      <c r="I26" s="17"/>
      <c r="J26" s="17"/>
      <c r="AD26" s="18"/>
      <c r="AE26" s="18"/>
    </row>
    <row r="27" spans="1:31" x14ac:dyDescent="0.25">
      <c r="A27" s="90" t="s">
        <v>99</v>
      </c>
      <c r="B27" s="96">
        <v>0</v>
      </c>
      <c r="C27" s="89">
        <f>B27*3.158</f>
        <v>0</v>
      </c>
      <c r="D27" s="96">
        <v>0</v>
      </c>
      <c r="E27" s="89">
        <f>D27*3.158</f>
        <v>0</v>
      </c>
      <c r="F27" s="96">
        <v>0</v>
      </c>
      <c r="G27" s="89">
        <f>F27*3.158</f>
        <v>0</v>
      </c>
      <c r="H27"/>
      <c r="I27" s="17"/>
      <c r="J27" s="17"/>
      <c r="AD27" s="18"/>
      <c r="AE27" s="18"/>
    </row>
    <row r="28" spans="1:31" x14ac:dyDescent="0.25">
      <c r="A28" s="90" t="s">
        <v>100</v>
      </c>
      <c r="B28" s="96">
        <v>0</v>
      </c>
      <c r="C28" s="89">
        <f>B28*6.773</f>
        <v>0</v>
      </c>
      <c r="D28" s="96">
        <v>0</v>
      </c>
      <c r="E28" s="89">
        <f>D28*6.773</f>
        <v>0</v>
      </c>
      <c r="F28" s="96">
        <v>0</v>
      </c>
      <c r="G28" s="89">
        <f>F28*6.773</f>
        <v>0</v>
      </c>
      <c r="H28"/>
      <c r="I28" s="17"/>
      <c r="J28" s="17"/>
      <c r="AD28" s="18"/>
      <c r="AE28" s="18"/>
    </row>
    <row r="29" spans="1:31" x14ac:dyDescent="0.25">
      <c r="A29" s="88" t="s">
        <v>101</v>
      </c>
      <c r="B29" s="96">
        <v>0</v>
      </c>
      <c r="C29" s="89">
        <f>B29*0.292</f>
        <v>0</v>
      </c>
      <c r="D29" s="96">
        <v>0</v>
      </c>
      <c r="E29" s="89">
        <f>D29*0.292</f>
        <v>0</v>
      </c>
      <c r="F29" s="96">
        <v>0</v>
      </c>
      <c r="G29" s="89">
        <f>F29*0.292</f>
        <v>0</v>
      </c>
      <c r="H29"/>
      <c r="I29" s="17"/>
      <c r="J29" s="17"/>
      <c r="AD29" s="18"/>
      <c r="AE29" s="18"/>
    </row>
    <row r="30" spans="1:31" x14ac:dyDescent="0.25">
      <c r="A30" s="90" t="s">
        <v>102</v>
      </c>
      <c r="B30" s="96">
        <v>0</v>
      </c>
      <c r="C30" s="89">
        <f>B30*4.822</f>
        <v>0</v>
      </c>
      <c r="D30" s="96">
        <v>0</v>
      </c>
      <c r="E30" s="89">
        <f>D30*4.822</f>
        <v>0</v>
      </c>
      <c r="F30" s="96">
        <v>0</v>
      </c>
      <c r="G30" s="89">
        <f>F30*4.822</f>
        <v>0</v>
      </c>
      <c r="H30"/>
      <c r="I30" s="17"/>
      <c r="J30" s="17"/>
      <c r="AD30" s="18"/>
      <c r="AE30" s="18"/>
    </row>
    <row r="31" spans="1:31" x14ac:dyDescent="0.25">
      <c r="A31" s="90" t="s">
        <v>103</v>
      </c>
      <c r="B31" s="96">
        <v>0</v>
      </c>
      <c r="C31" s="89">
        <f>B31*4.421</f>
        <v>0</v>
      </c>
      <c r="D31" s="96">
        <v>0</v>
      </c>
      <c r="E31" s="89">
        <f>D31*4.421</f>
        <v>0</v>
      </c>
      <c r="F31" s="96">
        <v>0</v>
      </c>
      <c r="G31" s="89">
        <f>F31*4.421</f>
        <v>0</v>
      </c>
      <c r="H31"/>
      <c r="I31" s="17"/>
      <c r="J31" s="17"/>
      <c r="AD31" s="18"/>
      <c r="AE31" s="18"/>
    </row>
    <row r="32" spans="1:31" x14ac:dyDescent="0.25">
      <c r="A32" s="91" t="s">
        <v>104</v>
      </c>
      <c r="B32" s="97">
        <v>0</v>
      </c>
      <c r="C32" s="89">
        <f>B32*0.007</f>
        <v>0</v>
      </c>
      <c r="D32" s="97">
        <v>0</v>
      </c>
      <c r="E32" s="89">
        <f>D32*0.007</f>
        <v>0</v>
      </c>
      <c r="F32" s="97">
        <v>0</v>
      </c>
      <c r="G32" s="89">
        <f>F32*0.007</f>
        <v>0</v>
      </c>
      <c r="H32"/>
      <c r="I32" s="17"/>
      <c r="J32" s="17"/>
      <c r="AD32" s="18"/>
      <c r="AE32" s="18"/>
    </row>
    <row r="33" spans="1:31" x14ac:dyDescent="0.25">
      <c r="A33" s="91" t="s">
        <v>110</v>
      </c>
      <c r="B33" s="97">
        <v>0</v>
      </c>
      <c r="C33" s="139">
        <f>B33*0.018</f>
        <v>0</v>
      </c>
      <c r="D33" s="97">
        <v>0</v>
      </c>
      <c r="E33" s="139">
        <f>D33*0.018</f>
        <v>0</v>
      </c>
      <c r="F33" s="97">
        <v>0</v>
      </c>
      <c r="G33" s="139">
        <f>F33*0.018</f>
        <v>0</v>
      </c>
      <c r="H33"/>
      <c r="I33" s="17"/>
      <c r="J33" s="17"/>
      <c r="AD33" s="18"/>
      <c r="AE33" s="18"/>
    </row>
    <row r="34" spans="1:31" ht="15.75" thickBot="1" x14ac:dyDescent="0.3">
      <c r="A34" s="92" t="s">
        <v>105</v>
      </c>
      <c r="B34" s="94">
        <v>0</v>
      </c>
      <c r="C34" s="84">
        <f>B34*4.806</f>
        <v>0</v>
      </c>
      <c r="D34" s="94">
        <v>0</v>
      </c>
      <c r="E34" s="84">
        <f>D34*4.806</f>
        <v>0</v>
      </c>
      <c r="F34" s="94">
        <v>0</v>
      </c>
      <c r="G34" s="84">
        <f>F34*4.806</f>
        <v>0</v>
      </c>
      <c r="H34"/>
      <c r="I34" s="17"/>
      <c r="J34" s="17"/>
      <c r="AD34" s="18"/>
      <c r="AE34" s="18"/>
    </row>
    <row r="35" spans="1:31" x14ac:dyDescent="0.25">
      <c r="A35" s="17"/>
      <c r="B35" s="17"/>
      <c r="C35" s="17"/>
      <c r="D35" s="17"/>
      <c r="E35" s="17"/>
      <c r="F35" s="17"/>
      <c r="G35" s="17"/>
      <c r="H35" s="17"/>
      <c r="I35" s="17"/>
      <c r="J35" s="17"/>
    </row>
    <row r="36" spans="1:31" s="17" customFormat="1" x14ac:dyDescent="0.25"/>
    <row r="37" spans="1:31" s="17" customFormat="1" x14ac:dyDescent="0.25">
      <c r="A37" s="101"/>
    </row>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pans="11:11" s="17" customFormat="1" x14ac:dyDescent="0.25"/>
    <row r="98" spans="11:11" s="17" customFormat="1" x14ac:dyDescent="0.25"/>
    <row r="99" spans="11:11" s="17" customFormat="1" x14ac:dyDescent="0.25"/>
    <row r="100" spans="11:11" s="17" customFormat="1" x14ac:dyDescent="0.25">
      <c r="K100" s="18"/>
    </row>
    <row r="101" spans="11:11" s="17" customFormat="1" x14ac:dyDescent="0.25">
      <c r="K101" s="18"/>
    </row>
  </sheetData>
  <mergeCells count="17">
    <mergeCell ref="A2:B2"/>
    <mergeCell ref="G3:I3"/>
    <mergeCell ref="G7:I7"/>
    <mergeCell ref="G11:I11"/>
    <mergeCell ref="G2:I2"/>
    <mergeCell ref="A3:B3"/>
    <mergeCell ref="A7:B7"/>
    <mergeCell ref="A11:B11"/>
    <mergeCell ref="D2:E2"/>
    <mergeCell ref="D3:E3"/>
    <mergeCell ref="D7:E7"/>
    <mergeCell ref="D11:E11"/>
    <mergeCell ref="B18:C18"/>
    <mergeCell ref="D18:E18"/>
    <mergeCell ref="F18:G18"/>
    <mergeCell ref="B17:G17"/>
    <mergeCell ref="M10:N10"/>
  </mergeCells>
  <conditionalFormatting sqref="G23:G31 G34">
    <cfRule type="cellIs" dxfId="138" priority="3" stopIfTrue="1" operator="greaterThan">
      <formula>0.00001</formula>
    </cfRule>
  </conditionalFormatting>
  <conditionalFormatting sqref="G32:G33">
    <cfRule type="cellIs" dxfId="137" priority="1" stopIfTrue="1" operator="greaterThan">
      <formula>0.00001</formula>
    </cfRule>
  </conditionalFormatting>
  <conditionalFormatting sqref="C20:C34">
    <cfRule type="cellIs" dxfId="136" priority="7" stopIfTrue="1" operator="greaterThan">
      <formula>0.00001</formula>
    </cfRule>
  </conditionalFormatting>
  <conditionalFormatting sqref="E20:E22">
    <cfRule type="cellIs" dxfId="135" priority="6" stopIfTrue="1" operator="greaterThan">
      <formula>0.00001</formula>
    </cfRule>
  </conditionalFormatting>
  <conditionalFormatting sqref="G20:G22">
    <cfRule type="cellIs" dxfId="134" priority="5" stopIfTrue="1" operator="greaterThan">
      <formula>0.00001</formula>
    </cfRule>
  </conditionalFormatting>
  <conditionalFormatting sqref="E23:E31 E34">
    <cfRule type="cellIs" dxfId="133" priority="4" stopIfTrue="1" operator="greaterThan">
      <formula>0.00001</formula>
    </cfRule>
  </conditionalFormatting>
  <conditionalFormatting sqref="E32:E33">
    <cfRule type="cellIs" dxfId="132" priority="2" stopIfTrue="1" operator="greaterThan">
      <formula>0.00001</formula>
    </cfRule>
  </conditionalFormatting>
  <hyperlinks>
    <hyperlink ref="K1" location="'Instructions Tab'!A1" display="Instructions Tab" xr:uid="{2F093A32-FA63-477E-9DD4-5AB3C7BAE956}"/>
  </hyperlink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E100"/>
  <sheetViews>
    <sheetView showGridLines="0" workbookViewId="0">
      <selection activeCell="I14" sqref="I1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f>'AUG Payment'!K7</f>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IF(AND(SUM(G5:I5)=0,SUM(G9:I9)=0,SUM(G13:I13)=0),'AUG Payment'!K12,ROUND((SUM(G5:I5)+(SUM(G9:I9)*0.95)+(SUM(G13:I13)*(0.85))),3))</f>
        <v>0</v>
      </c>
      <c r="M12" s="35">
        <f>IF(AND(SUM(G5:I5)=0,SUM(G9:I9)=0,SUM(G13:I13)=0),'AUG Payment'!M12,SUM(A5+A9+A13))</f>
        <v>0</v>
      </c>
      <c r="N12" s="36">
        <f>IF(AND(SUM(G5:I5)=0,SUM(G9:I9)=0,SUM(G13:I13)=0),'AUG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'AUG Payment'!K16</f>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IF(AND(SUM(G5:I5)=0,SUM(G9:I9)=0,SUM(G13:I13)=0),('AUG Payment'!K19),(K13+K16))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K20" s="17"/>
      <c r="AD20" s="18"/>
      <c r="AE20" s="18"/>
    </row>
    <row r="21" spans="1:31" ht="15.75" thickBot="1" x14ac:dyDescent="0.3">
      <c r="A21" s="83" t="s">
        <v>93</v>
      </c>
      <c r="B21" s="94">
        <v>0</v>
      </c>
      <c r="C21" s="84">
        <f>B21*0.06</f>
        <v>0</v>
      </c>
      <c r="D21" s="94">
        <v>0</v>
      </c>
      <c r="E21" s="84">
        <f>D21*0.06</f>
        <v>0</v>
      </c>
      <c r="F21" s="94">
        <v>0</v>
      </c>
      <c r="G21" s="84">
        <f>F21*0.06</f>
        <v>0</v>
      </c>
      <c r="H21"/>
      <c r="I21" s="17"/>
      <c r="J21" s="17"/>
      <c r="K21" s="17"/>
      <c r="AD21" s="18"/>
      <c r="AE21" s="18"/>
    </row>
    <row r="22" spans="1:31" ht="15.75" thickBot="1" x14ac:dyDescent="0.3">
      <c r="A22" s="85" t="s">
        <v>94</v>
      </c>
      <c r="B22" s="95">
        <v>0</v>
      </c>
      <c r="C22" s="86">
        <f>B22*0.115</f>
        <v>0</v>
      </c>
      <c r="D22" s="95">
        <v>0</v>
      </c>
      <c r="E22" s="86">
        <f>D22*0.115</f>
        <v>0</v>
      </c>
      <c r="F22" s="95">
        <v>0</v>
      </c>
      <c r="G22" s="86">
        <f>F22*0.115</f>
        <v>0</v>
      </c>
      <c r="H22"/>
      <c r="I22" s="17"/>
      <c r="J22" s="17"/>
      <c r="K22" s="17"/>
      <c r="AD22" s="18"/>
      <c r="AE22" s="18"/>
    </row>
    <row r="23" spans="1:31" x14ac:dyDescent="0.25">
      <c r="A23" s="87" t="s">
        <v>95</v>
      </c>
      <c r="B23" s="93">
        <v>0</v>
      </c>
      <c r="C23" s="82">
        <f>B23*4.771</f>
        <v>0</v>
      </c>
      <c r="D23" s="93">
        <v>0</v>
      </c>
      <c r="E23" s="82">
        <f>D23*4.771</f>
        <v>0</v>
      </c>
      <c r="F23" s="93">
        <v>0</v>
      </c>
      <c r="G23" s="82">
        <f>F23*4.771</f>
        <v>0</v>
      </c>
      <c r="H23"/>
      <c r="I23" s="17"/>
      <c r="J23" s="17"/>
      <c r="K23" s="17"/>
      <c r="AD23" s="18"/>
      <c r="AE23" s="18"/>
    </row>
    <row r="24" spans="1:31" x14ac:dyDescent="0.25">
      <c r="A24" s="88" t="s">
        <v>96</v>
      </c>
      <c r="B24" s="96">
        <v>0</v>
      </c>
      <c r="C24" s="89">
        <f>B24*6.024</f>
        <v>0</v>
      </c>
      <c r="D24" s="96">
        <v>0</v>
      </c>
      <c r="E24" s="89">
        <f>D24*6.024</f>
        <v>0</v>
      </c>
      <c r="F24" s="96">
        <v>0</v>
      </c>
      <c r="G24" s="89">
        <f>F24*6.024</f>
        <v>0</v>
      </c>
      <c r="H24"/>
      <c r="I24" s="17"/>
      <c r="J24" s="17"/>
      <c r="K24" s="17"/>
      <c r="AD24" s="18"/>
      <c r="AE24" s="18"/>
    </row>
    <row r="25" spans="1:31" x14ac:dyDescent="0.25">
      <c r="A25" s="88" t="s">
        <v>97</v>
      </c>
      <c r="B25" s="96">
        <v>0</v>
      </c>
      <c r="C25" s="89">
        <f>B25*5.988</f>
        <v>0</v>
      </c>
      <c r="D25" s="96">
        <v>0</v>
      </c>
      <c r="E25" s="89">
        <f>D25*5.988</f>
        <v>0</v>
      </c>
      <c r="F25" s="96">
        <v>0</v>
      </c>
      <c r="G25" s="89">
        <f>F25*5.988</f>
        <v>0</v>
      </c>
      <c r="H25"/>
      <c r="I25" s="17"/>
      <c r="J25" s="17"/>
      <c r="K25" s="17"/>
      <c r="AD25" s="18"/>
      <c r="AE25" s="18"/>
    </row>
    <row r="26" spans="1:31" x14ac:dyDescent="0.25">
      <c r="A26" s="90" t="s">
        <v>98</v>
      </c>
      <c r="B26" s="96">
        <v>0</v>
      </c>
      <c r="C26" s="89">
        <f>B26*7.947</f>
        <v>0</v>
      </c>
      <c r="D26" s="96">
        <v>0</v>
      </c>
      <c r="E26" s="89">
        <f>D26*7.947</f>
        <v>0</v>
      </c>
      <c r="F26" s="96">
        <v>0</v>
      </c>
      <c r="G26" s="89">
        <f>F26*7.947</f>
        <v>0</v>
      </c>
      <c r="H26"/>
      <c r="I26" s="17"/>
      <c r="J26" s="17"/>
      <c r="K26" s="17"/>
      <c r="AD26" s="18"/>
      <c r="AE26" s="18"/>
    </row>
    <row r="27" spans="1:31" x14ac:dyDescent="0.25">
      <c r="A27" s="90" t="s">
        <v>99</v>
      </c>
      <c r="B27" s="96">
        <v>0</v>
      </c>
      <c r="C27" s="89">
        <f>B27*3.158</f>
        <v>0</v>
      </c>
      <c r="D27" s="96">
        <v>0</v>
      </c>
      <c r="E27" s="89">
        <f>D27*3.158</f>
        <v>0</v>
      </c>
      <c r="F27" s="96">
        <v>0</v>
      </c>
      <c r="G27" s="89">
        <f>F27*3.158</f>
        <v>0</v>
      </c>
      <c r="H27"/>
      <c r="I27" s="17"/>
      <c r="J27" s="17"/>
      <c r="K27" s="17"/>
      <c r="AD27" s="18"/>
      <c r="AE27" s="18"/>
    </row>
    <row r="28" spans="1:31" x14ac:dyDescent="0.25">
      <c r="A28" s="90" t="s">
        <v>100</v>
      </c>
      <c r="B28" s="96">
        <v>0</v>
      </c>
      <c r="C28" s="89">
        <f>B28*6.773</f>
        <v>0</v>
      </c>
      <c r="D28" s="96">
        <v>0</v>
      </c>
      <c r="E28" s="89">
        <f>D28*6.773</f>
        <v>0</v>
      </c>
      <c r="F28" s="96">
        <v>0</v>
      </c>
      <c r="G28" s="89">
        <f>F28*6.773</f>
        <v>0</v>
      </c>
      <c r="H28"/>
      <c r="I28" s="17"/>
      <c r="J28" s="17"/>
      <c r="K28" s="17"/>
      <c r="AD28" s="18"/>
      <c r="AE28" s="18"/>
    </row>
    <row r="29" spans="1:31" x14ac:dyDescent="0.25">
      <c r="A29" s="88" t="s">
        <v>101</v>
      </c>
      <c r="B29" s="96">
        <v>0</v>
      </c>
      <c r="C29" s="89">
        <f>B29*0.093</f>
        <v>0</v>
      </c>
      <c r="D29" s="96">
        <v>0</v>
      </c>
      <c r="E29" s="89">
        <f>D29*0.093</f>
        <v>0</v>
      </c>
      <c r="F29" s="96">
        <v>0</v>
      </c>
      <c r="G29" s="89">
        <f>F29*0.093</f>
        <v>0</v>
      </c>
      <c r="H29"/>
      <c r="I29" s="17"/>
      <c r="J29" s="17"/>
      <c r="K29" s="17"/>
      <c r="AD29" s="18"/>
      <c r="AE29" s="18"/>
    </row>
    <row r="30" spans="1:31" x14ac:dyDescent="0.25">
      <c r="A30" s="90" t="s">
        <v>102</v>
      </c>
      <c r="B30" s="96">
        <v>0</v>
      </c>
      <c r="C30" s="89">
        <f>B30*4.822</f>
        <v>0</v>
      </c>
      <c r="D30" s="96">
        <v>0</v>
      </c>
      <c r="E30" s="89">
        <f>D30*4.822</f>
        <v>0</v>
      </c>
      <c r="F30" s="96">
        <v>0</v>
      </c>
      <c r="G30" s="89">
        <f>F30*4.822</f>
        <v>0</v>
      </c>
      <c r="H30"/>
      <c r="I30" s="17"/>
      <c r="J30" s="17"/>
      <c r="K30" s="17"/>
      <c r="AD30" s="18"/>
      <c r="AE30" s="18"/>
    </row>
    <row r="31" spans="1:31" x14ac:dyDescent="0.25">
      <c r="A31" s="90" t="s">
        <v>103</v>
      </c>
      <c r="B31" s="96">
        <v>0</v>
      </c>
      <c r="C31" s="89">
        <f>B31*4.421</f>
        <v>0</v>
      </c>
      <c r="D31" s="96">
        <v>0</v>
      </c>
      <c r="E31" s="89">
        <f>D31*4.421</f>
        <v>0</v>
      </c>
      <c r="F31" s="96">
        <v>0</v>
      </c>
      <c r="G31" s="89">
        <f>F31*4.421</f>
        <v>0</v>
      </c>
      <c r="H31"/>
      <c r="I31" s="17"/>
      <c r="J31" s="17"/>
      <c r="K31" s="17"/>
      <c r="AD31" s="18"/>
      <c r="AE31" s="18"/>
    </row>
    <row r="32" spans="1:31" x14ac:dyDescent="0.25">
      <c r="A32" s="91" t="s">
        <v>104</v>
      </c>
      <c r="B32" s="97">
        <v>0</v>
      </c>
      <c r="C32" s="89">
        <f>B32*0.007</f>
        <v>0</v>
      </c>
      <c r="D32" s="97">
        <v>0</v>
      </c>
      <c r="E32" s="89">
        <f>D32*0.007</f>
        <v>0</v>
      </c>
      <c r="F32" s="97">
        <v>0</v>
      </c>
      <c r="G32" s="89">
        <f>F32*0.007</f>
        <v>0</v>
      </c>
      <c r="H32"/>
      <c r="I32" s="17"/>
      <c r="J32" s="17"/>
      <c r="K32" s="17"/>
      <c r="AD32" s="18"/>
      <c r="AE32" s="18"/>
    </row>
    <row r="33" spans="1:31" x14ac:dyDescent="0.25">
      <c r="A33" s="91" t="s">
        <v>110</v>
      </c>
      <c r="B33" s="97">
        <v>0</v>
      </c>
      <c r="C33" s="139">
        <f>B33*0.018</f>
        <v>0</v>
      </c>
      <c r="D33" s="97">
        <v>0</v>
      </c>
      <c r="E33" s="139">
        <f>D33*0.018</f>
        <v>0</v>
      </c>
      <c r="F33" s="97">
        <v>0</v>
      </c>
      <c r="G33" s="139">
        <f>F33*0.018</f>
        <v>0</v>
      </c>
      <c r="H33"/>
      <c r="I33" s="17"/>
      <c r="J33" s="17"/>
      <c r="K33" s="17"/>
      <c r="AD33" s="18"/>
      <c r="AE33" s="18"/>
    </row>
    <row r="34" spans="1:31" ht="15.75" thickBot="1" x14ac:dyDescent="0.3">
      <c r="A34" s="92" t="s">
        <v>105</v>
      </c>
      <c r="B34" s="94">
        <v>0</v>
      </c>
      <c r="C34" s="84">
        <f>B34*4.806</f>
        <v>0</v>
      </c>
      <c r="D34" s="94">
        <v>0</v>
      </c>
      <c r="E34" s="84">
        <f>D34*4.806</f>
        <v>0</v>
      </c>
      <c r="F34" s="94">
        <v>0</v>
      </c>
      <c r="G34" s="84">
        <f>F34*4.806</f>
        <v>0</v>
      </c>
      <c r="H34" s="17"/>
      <c r="I34" s="17"/>
      <c r="J34" s="17"/>
      <c r="K34" s="17"/>
    </row>
    <row r="35" spans="1:31" s="17" customFormat="1" x14ac:dyDescent="0.25"/>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B18:C18"/>
    <mergeCell ref="D18:E18"/>
    <mergeCell ref="F18:G18"/>
    <mergeCell ref="B17:G17"/>
    <mergeCell ref="M10:N10"/>
    <mergeCell ref="D11:E11"/>
    <mergeCell ref="G11:I11"/>
    <mergeCell ref="A7:B7"/>
    <mergeCell ref="D7:E7"/>
    <mergeCell ref="G7:I7"/>
    <mergeCell ref="A11:B11"/>
    <mergeCell ref="A2:B2"/>
    <mergeCell ref="A3:B3"/>
    <mergeCell ref="D2:E2"/>
    <mergeCell ref="G2:I2"/>
    <mergeCell ref="D3:E3"/>
    <mergeCell ref="G3:I3"/>
  </mergeCells>
  <conditionalFormatting sqref="G23:G31">
    <cfRule type="cellIs" dxfId="131" priority="8" stopIfTrue="1" operator="greaterThan">
      <formula>0.00001</formula>
    </cfRule>
  </conditionalFormatting>
  <conditionalFormatting sqref="C20:C31">
    <cfRule type="cellIs" dxfId="129" priority="12" stopIfTrue="1" operator="greaterThan">
      <formula>0.00001</formula>
    </cfRule>
  </conditionalFormatting>
  <conditionalFormatting sqref="E20:E22">
    <cfRule type="cellIs" dxfId="128" priority="11" stopIfTrue="1" operator="greaterThan">
      <formula>0.00001</formula>
    </cfRule>
  </conditionalFormatting>
  <conditionalFormatting sqref="G20:G22">
    <cfRule type="cellIs" dxfId="127" priority="10" stopIfTrue="1" operator="greaterThan">
      <formula>0.00001</formula>
    </cfRule>
  </conditionalFormatting>
  <conditionalFormatting sqref="E23:E31">
    <cfRule type="cellIs" dxfId="126" priority="9" stopIfTrue="1" operator="greaterThan">
      <formula>0.00001</formula>
    </cfRule>
  </conditionalFormatting>
  <conditionalFormatting sqref="G34">
    <cfRule type="cellIs" dxfId="54" priority="3" stopIfTrue="1" operator="greaterThan">
      <formula>0.00001</formula>
    </cfRule>
  </conditionalFormatting>
  <conditionalFormatting sqref="G32:G33">
    <cfRule type="cellIs" dxfId="53" priority="1" stopIfTrue="1" operator="greaterThan">
      <formula>0.00001</formula>
    </cfRule>
  </conditionalFormatting>
  <conditionalFormatting sqref="C32:C34">
    <cfRule type="cellIs" dxfId="52" priority="5" stopIfTrue="1" operator="greaterThan">
      <formula>0.00001</formula>
    </cfRule>
  </conditionalFormatting>
  <conditionalFormatting sqref="E34">
    <cfRule type="cellIs" dxfId="51" priority="4" stopIfTrue="1" operator="greaterThan">
      <formula>0.00001</formula>
    </cfRule>
  </conditionalFormatting>
  <conditionalFormatting sqref="E32:E33">
    <cfRule type="cellIs" dxfId="50" priority="2" stopIfTrue="1" operator="greaterThan">
      <formula>0.00001</formula>
    </cfRule>
  </conditionalFormatting>
  <hyperlinks>
    <hyperlink ref="K1" location="'Instructions Tab'!A1" display="Instructions Tab" xr:uid="{8010066C-4B35-4269-9D12-2935E3227A1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E100"/>
  <sheetViews>
    <sheetView showGridLines="0" workbookViewId="0">
      <selection activeCell="I14" sqref="I1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f>'SEPT Payment'!K7</f>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IF(AND(SUM(G5:I5)=0,SUM(G9:I9)=0,SUM(G13:I13)=0),'SEPT Payment'!K12,ROUND((SUM(G5:I5)+(SUM(G9:I9)*0.95)+(SUM(G13:I13)*(0.85))),3))</f>
        <v>0</v>
      </c>
      <c r="M12" s="35">
        <f>IF(AND(SUM(G5:I5)=0,SUM(G9:I9)=0,SUM(G13:I13)=0),'SEPT Payment'!M12,SUM(A5+A9+A13))</f>
        <v>0</v>
      </c>
      <c r="N12" s="36">
        <f>IF(AND(SUM(G5:I5)=0,SUM(G9:I9)=0,SUM(G13:I13)=0),'SEPT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'SEPT Payment'!K16</f>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IF(AND(SUM(G5:I5)=0,SUM(G9:I9)=0,SUM(G13:I13)=0),('SEPT Payment'!K19),(K13+K16))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K20" s="17"/>
      <c r="AD20" s="18"/>
      <c r="AE20" s="18"/>
    </row>
    <row r="21" spans="1:31" ht="15.75" thickBot="1" x14ac:dyDescent="0.3">
      <c r="A21" s="83" t="s">
        <v>93</v>
      </c>
      <c r="B21" s="94">
        <v>0</v>
      </c>
      <c r="C21" s="84">
        <f>B21*0.06</f>
        <v>0</v>
      </c>
      <c r="D21" s="94">
        <v>0</v>
      </c>
      <c r="E21" s="84">
        <f>D21*0.06</f>
        <v>0</v>
      </c>
      <c r="F21" s="94">
        <v>0</v>
      </c>
      <c r="G21" s="84">
        <f>F21*0.06</f>
        <v>0</v>
      </c>
      <c r="H21"/>
      <c r="I21" s="17"/>
      <c r="J21" s="17"/>
      <c r="K21" s="17"/>
      <c r="AD21" s="18"/>
      <c r="AE21" s="18"/>
    </row>
    <row r="22" spans="1:31" ht="15.75" thickBot="1" x14ac:dyDescent="0.3">
      <c r="A22" s="85" t="s">
        <v>94</v>
      </c>
      <c r="B22" s="95">
        <v>0</v>
      </c>
      <c r="C22" s="86">
        <f>B22*0.115</f>
        <v>0</v>
      </c>
      <c r="D22" s="95">
        <v>0</v>
      </c>
      <c r="E22" s="86">
        <f>D22*0.115</f>
        <v>0</v>
      </c>
      <c r="F22" s="95">
        <v>0</v>
      </c>
      <c r="G22" s="86">
        <f>F22*0.115</f>
        <v>0</v>
      </c>
      <c r="H22"/>
      <c r="I22" s="17"/>
      <c r="J22" s="17"/>
      <c r="K22" s="17"/>
      <c r="AD22" s="18"/>
      <c r="AE22" s="18"/>
    </row>
    <row r="23" spans="1:31" x14ac:dyDescent="0.25">
      <c r="A23" s="87" t="s">
        <v>95</v>
      </c>
      <c r="B23" s="93">
        <v>0</v>
      </c>
      <c r="C23" s="82">
        <f>B23*4.771</f>
        <v>0</v>
      </c>
      <c r="D23" s="93">
        <v>0</v>
      </c>
      <c r="E23" s="82">
        <f>D23*4.771</f>
        <v>0</v>
      </c>
      <c r="F23" s="93">
        <v>0</v>
      </c>
      <c r="G23" s="82">
        <f>F23*4.771</f>
        <v>0</v>
      </c>
      <c r="H23"/>
      <c r="I23" s="17"/>
      <c r="J23" s="17"/>
      <c r="K23" s="17"/>
      <c r="AD23" s="18"/>
      <c r="AE23" s="18"/>
    </row>
    <row r="24" spans="1:31" x14ac:dyDescent="0.25">
      <c r="A24" s="88" t="s">
        <v>96</v>
      </c>
      <c r="B24" s="96">
        <v>0</v>
      </c>
      <c r="C24" s="89">
        <f>B24*6.024</f>
        <v>0</v>
      </c>
      <c r="D24" s="96">
        <v>0</v>
      </c>
      <c r="E24" s="89">
        <f>D24*6.024</f>
        <v>0</v>
      </c>
      <c r="F24" s="96">
        <v>0</v>
      </c>
      <c r="G24" s="89">
        <f>F24*6.024</f>
        <v>0</v>
      </c>
      <c r="H24"/>
      <c r="I24" s="17"/>
      <c r="J24" s="17"/>
      <c r="K24" s="17"/>
      <c r="AD24" s="18"/>
      <c r="AE24" s="18"/>
    </row>
    <row r="25" spans="1:31" x14ac:dyDescent="0.25">
      <c r="A25" s="88" t="s">
        <v>97</v>
      </c>
      <c r="B25" s="96">
        <v>0</v>
      </c>
      <c r="C25" s="89">
        <f>B25*5.988</f>
        <v>0</v>
      </c>
      <c r="D25" s="96">
        <v>0</v>
      </c>
      <c r="E25" s="89">
        <f>D25*5.988</f>
        <v>0</v>
      </c>
      <c r="F25" s="96">
        <v>0</v>
      </c>
      <c r="G25" s="89">
        <f>F25*5.988</f>
        <v>0</v>
      </c>
      <c r="H25"/>
      <c r="I25" s="17"/>
      <c r="J25" s="17"/>
      <c r="K25" s="17"/>
      <c r="AD25" s="18"/>
      <c r="AE25" s="18"/>
    </row>
    <row r="26" spans="1:31" x14ac:dyDescent="0.25">
      <c r="A26" s="90" t="s">
        <v>98</v>
      </c>
      <c r="B26" s="96">
        <v>0</v>
      </c>
      <c r="C26" s="89">
        <f>B26*7.947</f>
        <v>0</v>
      </c>
      <c r="D26" s="96">
        <v>0</v>
      </c>
      <c r="E26" s="89">
        <f>D26*7.947</f>
        <v>0</v>
      </c>
      <c r="F26" s="96">
        <v>0</v>
      </c>
      <c r="G26" s="89">
        <f>F26*7.947</f>
        <v>0</v>
      </c>
      <c r="H26"/>
      <c r="I26" s="17"/>
      <c r="J26" s="17"/>
      <c r="K26" s="17"/>
      <c r="AD26" s="18"/>
      <c r="AE26" s="18"/>
    </row>
    <row r="27" spans="1:31" x14ac:dyDescent="0.25">
      <c r="A27" s="90" t="s">
        <v>99</v>
      </c>
      <c r="B27" s="96">
        <v>0</v>
      </c>
      <c r="C27" s="89">
        <f>B27*3.158</f>
        <v>0</v>
      </c>
      <c r="D27" s="96">
        <v>0</v>
      </c>
      <c r="E27" s="89">
        <f>D27*3.158</f>
        <v>0</v>
      </c>
      <c r="F27" s="96">
        <v>0</v>
      </c>
      <c r="G27" s="89">
        <f>F27*3.158</f>
        <v>0</v>
      </c>
      <c r="H27"/>
      <c r="I27" s="17"/>
      <c r="J27" s="17"/>
      <c r="K27" s="17"/>
      <c r="AD27" s="18"/>
      <c r="AE27" s="18"/>
    </row>
    <row r="28" spans="1:31" x14ac:dyDescent="0.25">
      <c r="A28" s="90" t="s">
        <v>100</v>
      </c>
      <c r="B28" s="96">
        <v>0</v>
      </c>
      <c r="C28" s="89">
        <f>B28*6.773</f>
        <v>0</v>
      </c>
      <c r="D28" s="96">
        <v>0</v>
      </c>
      <c r="E28" s="89">
        <f>D28*6.773</f>
        <v>0</v>
      </c>
      <c r="F28" s="96">
        <v>0</v>
      </c>
      <c r="G28" s="89">
        <f>F28*6.773</f>
        <v>0</v>
      </c>
      <c r="H28"/>
      <c r="I28" s="17"/>
      <c r="J28" s="17"/>
      <c r="K28" s="17"/>
      <c r="AD28" s="18"/>
      <c r="AE28" s="18"/>
    </row>
    <row r="29" spans="1:31" x14ac:dyDescent="0.25">
      <c r="A29" s="88" t="s">
        <v>101</v>
      </c>
      <c r="B29" s="96">
        <v>0</v>
      </c>
      <c r="C29" s="89">
        <f>B29*0.093</f>
        <v>0</v>
      </c>
      <c r="D29" s="96">
        <v>0</v>
      </c>
      <c r="E29" s="89">
        <f>D29*0.093</f>
        <v>0</v>
      </c>
      <c r="F29" s="96">
        <v>0</v>
      </c>
      <c r="G29" s="89">
        <f>F29*0.093</f>
        <v>0</v>
      </c>
      <c r="H29"/>
      <c r="I29" s="17"/>
      <c r="J29" s="17"/>
      <c r="K29" s="17"/>
      <c r="AD29" s="18"/>
      <c r="AE29" s="18"/>
    </row>
    <row r="30" spans="1:31" x14ac:dyDescent="0.25">
      <c r="A30" s="90" t="s">
        <v>102</v>
      </c>
      <c r="B30" s="96">
        <v>0</v>
      </c>
      <c r="C30" s="89">
        <f>B30*4.822</f>
        <v>0</v>
      </c>
      <c r="D30" s="96">
        <v>0</v>
      </c>
      <c r="E30" s="89">
        <f>D30*4.822</f>
        <v>0</v>
      </c>
      <c r="F30" s="96">
        <v>0</v>
      </c>
      <c r="G30" s="89">
        <f>F30*4.822</f>
        <v>0</v>
      </c>
      <c r="H30"/>
      <c r="I30" s="17"/>
      <c r="J30" s="17"/>
      <c r="K30" s="17"/>
      <c r="AD30" s="18"/>
      <c r="AE30" s="18"/>
    </row>
    <row r="31" spans="1:31" x14ac:dyDescent="0.25">
      <c r="A31" s="90" t="s">
        <v>103</v>
      </c>
      <c r="B31" s="96">
        <v>0</v>
      </c>
      <c r="C31" s="89">
        <f>B31*4.421</f>
        <v>0</v>
      </c>
      <c r="D31" s="96">
        <v>0</v>
      </c>
      <c r="E31" s="89">
        <f>D31*4.421</f>
        <v>0</v>
      </c>
      <c r="F31" s="96">
        <v>0</v>
      </c>
      <c r="G31" s="89">
        <f>F31*4.421</f>
        <v>0</v>
      </c>
      <c r="H31"/>
      <c r="I31" s="17"/>
      <c r="J31" s="17"/>
      <c r="K31" s="17"/>
      <c r="AD31" s="18"/>
      <c r="AE31" s="18"/>
    </row>
    <row r="32" spans="1:31" x14ac:dyDescent="0.25">
      <c r="A32" s="91" t="s">
        <v>104</v>
      </c>
      <c r="B32" s="97">
        <v>0</v>
      </c>
      <c r="C32" s="89">
        <f>B32*0.007</f>
        <v>0</v>
      </c>
      <c r="D32" s="97">
        <v>0</v>
      </c>
      <c r="E32" s="89">
        <f>D32*0.007</f>
        <v>0</v>
      </c>
      <c r="F32" s="97">
        <v>0</v>
      </c>
      <c r="G32" s="89">
        <f>F32*0.007</f>
        <v>0</v>
      </c>
      <c r="H32"/>
      <c r="I32" s="17"/>
      <c r="J32" s="17"/>
      <c r="K32" s="17"/>
      <c r="AD32" s="18"/>
      <c r="AE32" s="18"/>
    </row>
    <row r="33" spans="1:31" x14ac:dyDescent="0.25">
      <c r="A33" s="91" t="s">
        <v>110</v>
      </c>
      <c r="B33" s="97">
        <v>0</v>
      </c>
      <c r="C33" s="139">
        <f>B33*0.018</f>
        <v>0</v>
      </c>
      <c r="D33" s="97">
        <v>0</v>
      </c>
      <c r="E33" s="139">
        <f>D33*0.018</f>
        <v>0</v>
      </c>
      <c r="F33" s="97">
        <v>0</v>
      </c>
      <c r="G33" s="139">
        <f>F33*0.018</f>
        <v>0</v>
      </c>
      <c r="H33"/>
      <c r="I33" s="17"/>
      <c r="J33" s="17"/>
      <c r="K33" s="17"/>
      <c r="AD33" s="18"/>
      <c r="AE33" s="18"/>
    </row>
    <row r="34" spans="1:31" ht="15.75" thickBot="1" x14ac:dyDescent="0.3">
      <c r="A34" s="92" t="s">
        <v>105</v>
      </c>
      <c r="B34" s="94">
        <v>0</v>
      </c>
      <c r="C34" s="84">
        <f>B34*4.806</f>
        <v>0</v>
      </c>
      <c r="D34" s="94">
        <v>0</v>
      </c>
      <c r="E34" s="84">
        <f>D34*4.806</f>
        <v>0</v>
      </c>
      <c r="F34" s="94">
        <v>0</v>
      </c>
      <c r="G34" s="84">
        <f>F34*4.806</f>
        <v>0</v>
      </c>
      <c r="H34" s="17"/>
      <c r="I34" s="17"/>
      <c r="J34" s="17"/>
      <c r="K34" s="17"/>
    </row>
    <row r="35" spans="1:31" s="17" customFormat="1" x14ac:dyDescent="0.25"/>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B18:C18"/>
    <mergeCell ref="D18:E18"/>
    <mergeCell ref="F18:G18"/>
    <mergeCell ref="B17:G17"/>
    <mergeCell ref="M10:N10"/>
    <mergeCell ref="D11:E11"/>
    <mergeCell ref="G11:I11"/>
    <mergeCell ref="A7:B7"/>
    <mergeCell ref="D7:E7"/>
    <mergeCell ref="G7:I7"/>
    <mergeCell ref="A11:B11"/>
    <mergeCell ref="A2:B2"/>
    <mergeCell ref="A3:B3"/>
    <mergeCell ref="D2:E2"/>
    <mergeCell ref="G2:I2"/>
    <mergeCell ref="D3:E3"/>
    <mergeCell ref="G3:I3"/>
  </mergeCells>
  <conditionalFormatting sqref="G23:G31">
    <cfRule type="cellIs" dxfId="124" priority="8" stopIfTrue="1" operator="greaterThan">
      <formula>0.00001</formula>
    </cfRule>
  </conditionalFormatting>
  <conditionalFormatting sqref="C20:C31">
    <cfRule type="cellIs" dxfId="122" priority="12" stopIfTrue="1" operator="greaterThan">
      <formula>0.00001</formula>
    </cfRule>
  </conditionalFormatting>
  <conditionalFormatting sqref="E20:E22">
    <cfRule type="cellIs" dxfId="121" priority="11" stopIfTrue="1" operator="greaterThan">
      <formula>0.00001</formula>
    </cfRule>
  </conditionalFormatting>
  <conditionalFormatting sqref="G20:G22">
    <cfRule type="cellIs" dxfId="120" priority="10" stopIfTrue="1" operator="greaterThan">
      <formula>0.00001</formula>
    </cfRule>
  </conditionalFormatting>
  <conditionalFormatting sqref="E23:E31">
    <cfRule type="cellIs" dxfId="119" priority="9" stopIfTrue="1" operator="greaterThan">
      <formula>0.00001</formula>
    </cfRule>
  </conditionalFormatting>
  <conditionalFormatting sqref="G34">
    <cfRule type="cellIs" dxfId="49" priority="3" stopIfTrue="1" operator="greaterThan">
      <formula>0.00001</formula>
    </cfRule>
  </conditionalFormatting>
  <conditionalFormatting sqref="G32:G33">
    <cfRule type="cellIs" dxfId="48" priority="1" stopIfTrue="1" operator="greaterThan">
      <formula>0.00001</formula>
    </cfRule>
  </conditionalFormatting>
  <conditionalFormatting sqref="C32:C34">
    <cfRule type="cellIs" dxfId="47" priority="5" stopIfTrue="1" operator="greaterThan">
      <formula>0.00001</formula>
    </cfRule>
  </conditionalFormatting>
  <conditionalFormatting sqref="E34">
    <cfRule type="cellIs" dxfId="46" priority="4" stopIfTrue="1" operator="greaterThan">
      <formula>0.00001</formula>
    </cfRule>
  </conditionalFormatting>
  <conditionalFormatting sqref="E32:E33">
    <cfRule type="cellIs" dxfId="45" priority="2" stopIfTrue="1" operator="greaterThan">
      <formula>0.00001</formula>
    </cfRule>
  </conditionalFormatting>
  <hyperlinks>
    <hyperlink ref="K1" location="'Instructions Tab'!A1" display="Instructions Tab" xr:uid="{7BF0D9D2-4E21-42C6-BF62-7BEE2349098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E100"/>
  <sheetViews>
    <sheetView showGridLines="0" workbookViewId="0">
      <selection activeCell="I14" sqref="I1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f>'OCT Payment'!K7</f>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IF(AND(SUM(G5:I5)=0,SUM(G9:I9)=0,SUM(G13:I13)=0),'OCT Payment'!K12,ROUND((SUM(G5:I5)+(SUM(G9:I9)*0.95)+(SUM(G13:I13)*(0.85))),3))</f>
        <v>0</v>
      </c>
      <c r="M12" s="35">
        <f>IF(AND(SUM(G5:I5)=0,SUM(G9:I9)=0,SUM(G13:I13)=0),'OCT Payment'!M12,SUM(A5+A9+A13))</f>
        <v>0</v>
      </c>
      <c r="N12" s="36">
        <f>IF(AND(SUM(G5:I5)=0,SUM(G9:I9)=0,SUM(G13:I13)=0),'OCT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'OCT Payment'!K16</f>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IF(AND(SUM(G5:I5)=0,SUM(G9:I9)=0,SUM(G13:I13)=0),('OCT Payment'!K19),(K13+K16))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K20" s="17"/>
      <c r="AD20" s="18"/>
      <c r="AE20" s="18"/>
    </row>
    <row r="21" spans="1:31" ht="15.75" thickBot="1" x14ac:dyDescent="0.3">
      <c r="A21" s="83" t="s">
        <v>93</v>
      </c>
      <c r="B21" s="94">
        <v>0</v>
      </c>
      <c r="C21" s="84">
        <f>B21*0.06</f>
        <v>0</v>
      </c>
      <c r="D21" s="94">
        <v>0</v>
      </c>
      <c r="E21" s="84">
        <f>D21*0.06</f>
        <v>0</v>
      </c>
      <c r="F21" s="94">
        <v>0</v>
      </c>
      <c r="G21" s="84">
        <f>F21*0.06</f>
        <v>0</v>
      </c>
      <c r="H21"/>
      <c r="I21" s="17"/>
      <c r="J21" s="17"/>
      <c r="K21" s="17"/>
      <c r="AD21" s="18"/>
      <c r="AE21" s="18"/>
    </row>
    <row r="22" spans="1:31" ht="15.75" thickBot="1" x14ac:dyDescent="0.3">
      <c r="A22" s="85" t="s">
        <v>94</v>
      </c>
      <c r="B22" s="95">
        <v>0</v>
      </c>
      <c r="C22" s="86">
        <f>B22*0.115</f>
        <v>0</v>
      </c>
      <c r="D22" s="95">
        <v>0</v>
      </c>
      <c r="E22" s="86">
        <f>D22*0.115</f>
        <v>0</v>
      </c>
      <c r="F22" s="95">
        <v>0</v>
      </c>
      <c r="G22" s="86">
        <f>F22*0.115</f>
        <v>0</v>
      </c>
      <c r="H22"/>
      <c r="I22" s="17"/>
      <c r="J22" s="17"/>
      <c r="K22" s="17"/>
      <c r="AD22" s="18"/>
      <c r="AE22" s="18"/>
    </row>
    <row r="23" spans="1:31" x14ac:dyDescent="0.25">
      <c r="A23" s="87" t="s">
        <v>95</v>
      </c>
      <c r="B23" s="93">
        <v>0</v>
      </c>
      <c r="C23" s="82">
        <f>B23*4.771</f>
        <v>0</v>
      </c>
      <c r="D23" s="93">
        <v>0</v>
      </c>
      <c r="E23" s="82">
        <f>D23*4.771</f>
        <v>0</v>
      </c>
      <c r="F23" s="93">
        <v>0</v>
      </c>
      <c r="G23" s="82">
        <f>F23*4.771</f>
        <v>0</v>
      </c>
      <c r="H23"/>
      <c r="I23" s="17"/>
      <c r="J23" s="17"/>
      <c r="K23" s="17"/>
      <c r="AD23" s="18"/>
      <c r="AE23" s="18"/>
    </row>
    <row r="24" spans="1:31" x14ac:dyDescent="0.25">
      <c r="A24" s="88" t="s">
        <v>96</v>
      </c>
      <c r="B24" s="96">
        <v>0</v>
      </c>
      <c r="C24" s="89">
        <f>B24*6.024</f>
        <v>0</v>
      </c>
      <c r="D24" s="96">
        <v>0</v>
      </c>
      <c r="E24" s="89">
        <f>D24*6.024</f>
        <v>0</v>
      </c>
      <c r="F24" s="96">
        <v>0</v>
      </c>
      <c r="G24" s="89">
        <f>F24*6.024</f>
        <v>0</v>
      </c>
      <c r="H24"/>
      <c r="I24" s="17"/>
      <c r="J24" s="17"/>
      <c r="K24" s="17"/>
      <c r="AD24" s="18"/>
      <c r="AE24" s="18"/>
    </row>
    <row r="25" spans="1:31" x14ac:dyDescent="0.25">
      <c r="A25" s="88" t="s">
        <v>97</v>
      </c>
      <c r="B25" s="96">
        <v>0</v>
      </c>
      <c r="C25" s="89">
        <f>B25*5.988</f>
        <v>0</v>
      </c>
      <c r="D25" s="96">
        <v>0</v>
      </c>
      <c r="E25" s="89">
        <f>D25*5.988</f>
        <v>0</v>
      </c>
      <c r="F25" s="96">
        <v>0</v>
      </c>
      <c r="G25" s="89">
        <f>F25*5.988</f>
        <v>0</v>
      </c>
      <c r="H25"/>
      <c r="I25" s="17"/>
      <c r="J25" s="17"/>
      <c r="K25" s="17"/>
      <c r="AD25" s="18"/>
      <c r="AE25" s="18"/>
    </row>
    <row r="26" spans="1:31" x14ac:dyDescent="0.25">
      <c r="A26" s="90" t="s">
        <v>98</v>
      </c>
      <c r="B26" s="96">
        <v>0</v>
      </c>
      <c r="C26" s="89">
        <f>B26*7.947</f>
        <v>0</v>
      </c>
      <c r="D26" s="96">
        <v>0</v>
      </c>
      <c r="E26" s="89">
        <f>D26*7.947</f>
        <v>0</v>
      </c>
      <c r="F26" s="96">
        <v>0</v>
      </c>
      <c r="G26" s="89">
        <f>F26*7.947</f>
        <v>0</v>
      </c>
      <c r="H26"/>
      <c r="I26" s="17"/>
      <c r="J26" s="17"/>
      <c r="K26" s="17"/>
      <c r="AD26" s="18"/>
      <c r="AE26" s="18"/>
    </row>
    <row r="27" spans="1:31" x14ac:dyDescent="0.25">
      <c r="A27" s="90" t="s">
        <v>99</v>
      </c>
      <c r="B27" s="96">
        <v>0</v>
      </c>
      <c r="C27" s="89">
        <f>B27*3.158</f>
        <v>0</v>
      </c>
      <c r="D27" s="96">
        <v>0</v>
      </c>
      <c r="E27" s="89">
        <f>D27*3.158</f>
        <v>0</v>
      </c>
      <c r="F27" s="96">
        <v>0</v>
      </c>
      <c r="G27" s="89">
        <f>F27*3.158</f>
        <v>0</v>
      </c>
      <c r="H27"/>
      <c r="I27" s="17"/>
      <c r="J27" s="17"/>
      <c r="K27" s="17"/>
      <c r="AD27" s="18"/>
      <c r="AE27" s="18"/>
    </row>
    <row r="28" spans="1:31" x14ac:dyDescent="0.25">
      <c r="A28" s="90" t="s">
        <v>100</v>
      </c>
      <c r="B28" s="96">
        <v>0</v>
      </c>
      <c r="C28" s="89">
        <f>B28*6.773</f>
        <v>0</v>
      </c>
      <c r="D28" s="96">
        <v>0</v>
      </c>
      <c r="E28" s="89">
        <f>D28*6.773</f>
        <v>0</v>
      </c>
      <c r="F28" s="96">
        <v>0</v>
      </c>
      <c r="G28" s="89">
        <f>F28*6.773</f>
        <v>0</v>
      </c>
      <c r="H28"/>
      <c r="I28" s="17"/>
      <c r="J28" s="17"/>
      <c r="K28" s="17"/>
      <c r="AD28" s="18"/>
      <c r="AE28" s="18"/>
    </row>
    <row r="29" spans="1:31" x14ac:dyDescent="0.25">
      <c r="A29" s="88" t="s">
        <v>101</v>
      </c>
      <c r="B29" s="96">
        <v>0</v>
      </c>
      <c r="C29" s="89">
        <f>B29*0.093</f>
        <v>0</v>
      </c>
      <c r="D29" s="96">
        <v>0</v>
      </c>
      <c r="E29" s="89">
        <f>D29*0.093</f>
        <v>0</v>
      </c>
      <c r="F29" s="96">
        <v>0</v>
      </c>
      <c r="G29" s="89">
        <f>F29*0.093</f>
        <v>0</v>
      </c>
      <c r="H29"/>
      <c r="I29" s="17"/>
      <c r="J29" s="17"/>
      <c r="K29" s="17"/>
      <c r="AD29" s="18"/>
      <c r="AE29" s="18"/>
    </row>
    <row r="30" spans="1:31" x14ac:dyDescent="0.25">
      <c r="A30" s="90" t="s">
        <v>102</v>
      </c>
      <c r="B30" s="96">
        <v>0</v>
      </c>
      <c r="C30" s="89">
        <f>B30*4.822</f>
        <v>0</v>
      </c>
      <c r="D30" s="96">
        <v>0</v>
      </c>
      <c r="E30" s="89">
        <f>D30*4.822</f>
        <v>0</v>
      </c>
      <c r="F30" s="96">
        <v>0</v>
      </c>
      <c r="G30" s="89">
        <f>F30*4.822</f>
        <v>0</v>
      </c>
      <c r="H30"/>
      <c r="I30" s="17"/>
      <c r="J30" s="17"/>
      <c r="K30" s="17"/>
      <c r="AD30" s="18"/>
      <c r="AE30" s="18"/>
    </row>
    <row r="31" spans="1:31" x14ac:dyDescent="0.25">
      <c r="A31" s="90" t="s">
        <v>103</v>
      </c>
      <c r="B31" s="96">
        <v>0</v>
      </c>
      <c r="C31" s="89">
        <f>B31*4.421</f>
        <v>0</v>
      </c>
      <c r="D31" s="96">
        <v>0</v>
      </c>
      <c r="E31" s="89">
        <f>D31*4.421</f>
        <v>0</v>
      </c>
      <c r="F31" s="96">
        <v>0</v>
      </c>
      <c r="G31" s="89">
        <f>F31*4.421</f>
        <v>0</v>
      </c>
      <c r="H31"/>
      <c r="I31" s="17"/>
      <c r="J31" s="17"/>
      <c r="K31" s="17"/>
      <c r="AD31" s="18"/>
      <c r="AE31" s="18"/>
    </row>
    <row r="32" spans="1:31" x14ac:dyDescent="0.25">
      <c r="A32" s="91" t="s">
        <v>104</v>
      </c>
      <c r="B32" s="97">
        <v>0</v>
      </c>
      <c r="C32" s="89">
        <f>B32*0.007</f>
        <v>0</v>
      </c>
      <c r="D32" s="97">
        <v>0</v>
      </c>
      <c r="E32" s="89">
        <f>D32*0.007</f>
        <v>0</v>
      </c>
      <c r="F32" s="97">
        <v>0</v>
      </c>
      <c r="G32" s="89">
        <f>F32*0.007</f>
        <v>0</v>
      </c>
      <c r="H32"/>
      <c r="I32" s="17"/>
      <c r="J32" s="17"/>
      <c r="K32" s="17"/>
      <c r="AD32" s="18"/>
      <c r="AE32" s="18"/>
    </row>
    <row r="33" spans="1:31" x14ac:dyDescent="0.25">
      <c r="A33" s="91" t="s">
        <v>110</v>
      </c>
      <c r="B33" s="97">
        <v>0</v>
      </c>
      <c r="C33" s="139">
        <f>B33*0.018</f>
        <v>0</v>
      </c>
      <c r="D33" s="97">
        <v>0</v>
      </c>
      <c r="E33" s="139">
        <f>D33*0.018</f>
        <v>0</v>
      </c>
      <c r="F33" s="97">
        <v>0</v>
      </c>
      <c r="G33" s="139">
        <f>F33*0.018</f>
        <v>0</v>
      </c>
      <c r="H33"/>
      <c r="I33" s="17"/>
      <c r="J33" s="17"/>
      <c r="K33" s="17"/>
      <c r="AD33" s="18"/>
      <c r="AE33" s="18"/>
    </row>
    <row r="34" spans="1:31" ht="15.75" thickBot="1" x14ac:dyDescent="0.3">
      <c r="A34" s="92" t="s">
        <v>105</v>
      </c>
      <c r="B34" s="94">
        <v>0</v>
      </c>
      <c r="C34" s="84">
        <f>B34*4.806</f>
        <v>0</v>
      </c>
      <c r="D34" s="94">
        <v>0</v>
      </c>
      <c r="E34" s="84">
        <f>D34*4.806</f>
        <v>0</v>
      </c>
      <c r="F34" s="94">
        <v>0</v>
      </c>
      <c r="G34" s="84">
        <f>F34*4.806</f>
        <v>0</v>
      </c>
      <c r="H34" s="17"/>
      <c r="I34" s="17"/>
      <c r="J34" s="17"/>
      <c r="K34" s="17"/>
    </row>
    <row r="35" spans="1:31" s="17" customFormat="1" x14ac:dyDescent="0.25"/>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B18:C18"/>
    <mergeCell ref="D18:E18"/>
    <mergeCell ref="F18:G18"/>
    <mergeCell ref="B17:G17"/>
    <mergeCell ref="M10:N10"/>
    <mergeCell ref="D11:E11"/>
    <mergeCell ref="G11:I11"/>
    <mergeCell ref="A7:B7"/>
    <mergeCell ref="D7:E7"/>
    <mergeCell ref="G7:I7"/>
    <mergeCell ref="A11:B11"/>
    <mergeCell ref="A2:B2"/>
    <mergeCell ref="A3:B3"/>
    <mergeCell ref="D2:E2"/>
    <mergeCell ref="G2:I2"/>
    <mergeCell ref="D3:E3"/>
    <mergeCell ref="G3:I3"/>
  </mergeCells>
  <conditionalFormatting sqref="G23:G31">
    <cfRule type="cellIs" dxfId="117" priority="8" stopIfTrue="1" operator="greaterThan">
      <formula>0.00001</formula>
    </cfRule>
  </conditionalFormatting>
  <conditionalFormatting sqref="C20:C31">
    <cfRule type="cellIs" dxfId="115" priority="12" stopIfTrue="1" operator="greaterThan">
      <formula>0.00001</formula>
    </cfRule>
  </conditionalFormatting>
  <conditionalFormatting sqref="E20:E22">
    <cfRule type="cellIs" dxfId="114" priority="11" stopIfTrue="1" operator="greaterThan">
      <formula>0.00001</formula>
    </cfRule>
  </conditionalFormatting>
  <conditionalFormatting sqref="G20:G22">
    <cfRule type="cellIs" dxfId="113" priority="10" stopIfTrue="1" operator="greaterThan">
      <formula>0.00001</formula>
    </cfRule>
  </conditionalFormatting>
  <conditionalFormatting sqref="E23:E31">
    <cfRule type="cellIs" dxfId="112" priority="9" stopIfTrue="1" operator="greaterThan">
      <formula>0.00001</formula>
    </cfRule>
  </conditionalFormatting>
  <conditionalFormatting sqref="G34">
    <cfRule type="cellIs" dxfId="44" priority="3" stopIfTrue="1" operator="greaterThan">
      <formula>0.00001</formula>
    </cfRule>
  </conditionalFormatting>
  <conditionalFormatting sqref="G32:G33">
    <cfRule type="cellIs" dxfId="43" priority="1" stopIfTrue="1" operator="greaterThan">
      <formula>0.00001</formula>
    </cfRule>
  </conditionalFormatting>
  <conditionalFormatting sqref="C32:C34">
    <cfRule type="cellIs" dxfId="42" priority="5" stopIfTrue="1" operator="greaterThan">
      <formula>0.00001</formula>
    </cfRule>
  </conditionalFormatting>
  <conditionalFormatting sqref="E34">
    <cfRule type="cellIs" dxfId="41" priority="4" stopIfTrue="1" operator="greaterThan">
      <formula>0.00001</formula>
    </cfRule>
  </conditionalFormatting>
  <conditionalFormatting sqref="E32:E33">
    <cfRule type="cellIs" dxfId="40" priority="2" stopIfTrue="1" operator="greaterThan">
      <formula>0.00001</formula>
    </cfRule>
  </conditionalFormatting>
  <hyperlinks>
    <hyperlink ref="K1" location="'Instructions Tab'!A1" display="Instructions Tab" xr:uid="{86484CC2-C6EC-4E3B-BA52-956DFB324B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100"/>
  <sheetViews>
    <sheetView showGridLines="0" workbookViewId="0">
      <selection activeCell="I14" sqref="I1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f>'NOV Payment'!K7</f>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IF(AND(SUM(G5:I5)=0,SUM(G9:I9)=0,SUM(G13:I13)=0),'NOV Payment'!K12,ROUND((SUM(G5:I5)+(SUM(G9:I9)*0.95)+(SUM(G13:I13)*(0.85))),3))</f>
        <v>0</v>
      </c>
      <c r="M12" s="35">
        <f>IF(AND(SUM(G5:I5)=0,SUM(G9:I9)=0,SUM(G13:I13)=0),'NOV Payment'!M12,SUM(A5+A9+A13))</f>
        <v>0</v>
      </c>
      <c r="N12" s="36">
        <f>IF(AND(SUM(G5:I5)=0,SUM(G9:I9)=0,SUM(G13:I13)=0),'NOV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'NOV Payment'!K16</f>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IF(AND(SUM(G5:I5)=0,SUM(G9:I9)=0,SUM(G13:I13)=0),('NOV Payment'!K19),(K13+K16))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K20" s="17"/>
      <c r="AD20" s="18"/>
      <c r="AE20" s="18"/>
    </row>
    <row r="21" spans="1:31" ht="15.75" thickBot="1" x14ac:dyDescent="0.3">
      <c r="A21" s="83" t="s">
        <v>93</v>
      </c>
      <c r="B21" s="94">
        <v>0</v>
      </c>
      <c r="C21" s="84">
        <f>B21*0.06</f>
        <v>0</v>
      </c>
      <c r="D21" s="94">
        <v>0</v>
      </c>
      <c r="E21" s="84">
        <f>D21*0.06</f>
        <v>0</v>
      </c>
      <c r="F21" s="94">
        <v>0</v>
      </c>
      <c r="G21" s="84">
        <f>F21*0.06</f>
        <v>0</v>
      </c>
      <c r="H21"/>
      <c r="I21" s="17"/>
      <c r="J21" s="17"/>
      <c r="K21" s="17"/>
      <c r="AD21" s="18"/>
      <c r="AE21" s="18"/>
    </row>
    <row r="22" spans="1:31" ht="15.75" thickBot="1" x14ac:dyDescent="0.3">
      <c r="A22" s="85" t="s">
        <v>94</v>
      </c>
      <c r="B22" s="95">
        <v>0</v>
      </c>
      <c r="C22" s="86">
        <f>B22*0.115</f>
        <v>0</v>
      </c>
      <c r="D22" s="95">
        <v>0</v>
      </c>
      <c r="E22" s="86">
        <f>D22*0.115</f>
        <v>0</v>
      </c>
      <c r="F22" s="95">
        <v>0</v>
      </c>
      <c r="G22" s="86">
        <f>F22*0.115</f>
        <v>0</v>
      </c>
      <c r="H22"/>
      <c r="I22" s="17"/>
      <c r="J22" s="17"/>
      <c r="K22" s="17"/>
      <c r="AD22" s="18"/>
      <c r="AE22" s="18"/>
    </row>
    <row r="23" spans="1:31" x14ac:dyDescent="0.25">
      <c r="A23" s="87" t="s">
        <v>95</v>
      </c>
      <c r="B23" s="93">
        <v>0</v>
      </c>
      <c r="C23" s="82">
        <f>B23*4.771</f>
        <v>0</v>
      </c>
      <c r="D23" s="93">
        <v>0</v>
      </c>
      <c r="E23" s="82">
        <f>D23*4.771</f>
        <v>0</v>
      </c>
      <c r="F23" s="93">
        <v>0</v>
      </c>
      <c r="G23" s="82">
        <f>F23*4.771</f>
        <v>0</v>
      </c>
      <c r="H23"/>
      <c r="I23" s="17"/>
      <c r="J23" s="17"/>
      <c r="K23" s="17"/>
      <c r="AD23" s="18"/>
      <c r="AE23" s="18"/>
    </row>
    <row r="24" spans="1:31" x14ac:dyDescent="0.25">
      <c r="A24" s="88" t="s">
        <v>96</v>
      </c>
      <c r="B24" s="96">
        <v>0</v>
      </c>
      <c r="C24" s="89">
        <f>B24*6.024</f>
        <v>0</v>
      </c>
      <c r="D24" s="96">
        <v>0</v>
      </c>
      <c r="E24" s="89">
        <f>D24*6.024</f>
        <v>0</v>
      </c>
      <c r="F24" s="96">
        <v>0</v>
      </c>
      <c r="G24" s="89">
        <f>F24*6.024</f>
        <v>0</v>
      </c>
      <c r="H24"/>
      <c r="I24" s="17"/>
      <c r="J24" s="17"/>
      <c r="K24" s="17"/>
      <c r="AD24" s="18"/>
      <c r="AE24" s="18"/>
    </row>
    <row r="25" spans="1:31" x14ac:dyDescent="0.25">
      <c r="A25" s="88" t="s">
        <v>97</v>
      </c>
      <c r="B25" s="96">
        <v>0</v>
      </c>
      <c r="C25" s="89">
        <f>B25*5.988</f>
        <v>0</v>
      </c>
      <c r="D25" s="96">
        <v>0</v>
      </c>
      <c r="E25" s="89">
        <f>D25*5.988</f>
        <v>0</v>
      </c>
      <c r="F25" s="96">
        <v>0</v>
      </c>
      <c r="G25" s="89">
        <f>F25*5.988</f>
        <v>0</v>
      </c>
      <c r="H25"/>
      <c r="I25" s="17"/>
      <c r="J25" s="17"/>
      <c r="K25" s="17"/>
      <c r="AD25" s="18"/>
      <c r="AE25" s="18"/>
    </row>
    <row r="26" spans="1:31" x14ac:dyDescent="0.25">
      <c r="A26" s="90" t="s">
        <v>98</v>
      </c>
      <c r="B26" s="96">
        <v>0</v>
      </c>
      <c r="C26" s="89">
        <f>B26*7.947</f>
        <v>0</v>
      </c>
      <c r="D26" s="96">
        <v>0</v>
      </c>
      <c r="E26" s="89">
        <f>D26*7.947</f>
        <v>0</v>
      </c>
      <c r="F26" s="96">
        <v>0</v>
      </c>
      <c r="G26" s="89">
        <f>F26*7.947</f>
        <v>0</v>
      </c>
      <c r="H26"/>
      <c r="I26" s="17"/>
      <c r="J26" s="17"/>
      <c r="K26" s="17"/>
      <c r="AD26" s="18"/>
      <c r="AE26" s="18"/>
    </row>
    <row r="27" spans="1:31" x14ac:dyDescent="0.25">
      <c r="A27" s="90" t="s">
        <v>99</v>
      </c>
      <c r="B27" s="96">
        <v>0</v>
      </c>
      <c r="C27" s="89">
        <f>B27*3.158</f>
        <v>0</v>
      </c>
      <c r="D27" s="96">
        <v>0</v>
      </c>
      <c r="E27" s="89">
        <f>D27*3.158</f>
        <v>0</v>
      </c>
      <c r="F27" s="96">
        <v>0</v>
      </c>
      <c r="G27" s="89">
        <f>F27*3.158</f>
        <v>0</v>
      </c>
      <c r="H27"/>
      <c r="I27" s="17"/>
      <c r="J27" s="17"/>
      <c r="K27" s="17"/>
      <c r="AD27" s="18"/>
      <c r="AE27" s="18"/>
    </row>
    <row r="28" spans="1:31" x14ac:dyDescent="0.25">
      <c r="A28" s="90" t="s">
        <v>100</v>
      </c>
      <c r="B28" s="96">
        <v>0</v>
      </c>
      <c r="C28" s="89">
        <f>B28*6.773</f>
        <v>0</v>
      </c>
      <c r="D28" s="96">
        <v>0</v>
      </c>
      <c r="E28" s="89">
        <f>D28*6.773</f>
        <v>0</v>
      </c>
      <c r="F28" s="96">
        <v>0</v>
      </c>
      <c r="G28" s="89">
        <f>F28*6.773</f>
        <v>0</v>
      </c>
      <c r="H28"/>
      <c r="I28" s="17"/>
      <c r="J28" s="17"/>
      <c r="K28" s="17"/>
      <c r="AD28" s="18"/>
      <c r="AE28" s="18"/>
    </row>
    <row r="29" spans="1:31" x14ac:dyDescent="0.25">
      <c r="A29" s="88" t="s">
        <v>101</v>
      </c>
      <c r="B29" s="96">
        <v>0</v>
      </c>
      <c r="C29" s="89">
        <f>B29*0.093</f>
        <v>0</v>
      </c>
      <c r="D29" s="96">
        <v>0</v>
      </c>
      <c r="E29" s="89">
        <f>D29*0.093</f>
        <v>0</v>
      </c>
      <c r="F29" s="96">
        <v>0</v>
      </c>
      <c r="G29" s="89">
        <f>F29*0.093</f>
        <v>0</v>
      </c>
      <c r="H29"/>
      <c r="I29" s="17"/>
      <c r="J29" s="17"/>
      <c r="K29" s="17"/>
      <c r="AD29" s="18"/>
      <c r="AE29" s="18"/>
    </row>
    <row r="30" spans="1:31" x14ac:dyDescent="0.25">
      <c r="A30" s="90" t="s">
        <v>102</v>
      </c>
      <c r="B30" s="96">
        <v>0</v>
      </c>
      <c r="C30" s="89">
        <f>B30*4.822</f>
        <v>0</v>
      </c>
      <c r="D30" s="96">
        <v>0</v>
      </c>
      <c r="E30" s="89">
        <f>D30*4.822</f>
        <v>0</v>
      </c>
      <c r="F30" s="96">
        <v>0</v>
      </c>
      <c r="G30" s="89">
        <f>F30*4.822</f>
        <v>0</v>
      </c>
      <c r="H30"/>
      <c r="I30" s="17"/>
      <c r="J30" s="17"/>
      <c r="K30" s="17"/>
      <c r="AD30" s="18"/>
      <c r="AE30" s="18"/>
    </row>
    <row r="31" spans="1:31" x14ac:dyDescent="0.25">
      <c r="A31" s="90" t="s">
        <v>103</v>
      </c>
      <c r="B31" s="96">
        <v>0</v>
      </c>
      <c r="C31" s="89">
        <f>B31*4.421</f>
        <v>0</v>
      </c>
      <c r="D31" s="96">
        <v>0</v>
      </c>
      <c r="E31" s="89">
        <f>D31*4.421</f>
        <v>0</v>
      </c>
      <c r="F31" s="96">
        <v>0</v>
      </c>
      <c r="G31" s="89">
        <f>F31*4.421</f>
        <v>0</v>
      </c>
      <c r="H31"/>
      <c r="I31" s="17"/>
      <c r="J31" s="17"/>
      <c r="K31" s="17"/>
      <c r="AD31" s="18"/>
      <c r="AE31" s="18"/>
    </row>
    <row r="32" spans="1:31" x14ac:dyDescent="0.25">
      <c r="A32" s="91" t="s">
        <v>104</v>
      </c>
      <c r="B32" s="97">
        <v>0</v>
      </c>
      <c r="C32" s="89">
        <f>B32*0.007</f>
        <v>0</v>
      </c>
      <c r="D32" s="97">
        <v>0</v>
      </c>
      <c r="E32" s="89">
        <f>D32*0.007</f>
        <v>0</v>
      </c>
      <c r="F32" s="97">
        <v>0</v>
      </c>
      <c r="G32" s="89">
        <f>F32*0.007</f>
        <v>0</v>
      </c>
      <c r="H32"/>
      <c r="I32" s="17"/>
      <c r="J32" s="17"/>
      <c r="K32" s="17"/>
      <c r="AD32" s="18"/>
      <c r="AE32" s="18"/>
    </row>
    <row r="33" spans="1:31" x14ac:dyDescent="0.25">
      <c r="A33" s="91" t="s">
        <v>110</v>
      </c>
      <c r="B33" s="97">
        <v>0</v>
      </c>
      <c r="C33" s="139">
        <f>B33*0.018</f>
        <v>0</v>
      </c>
      <c r="D33" s="97">
        <v>0</v>
      </c>
      <c r="E33" s="139">
        <f>D33*0.018</f>
        <v>0</v>
      </c>
      <c r="F33" s="97">
        <v>0</v>
      </c>
      <c r="G33" s="139">
        <f>F33*0.018</f>
        <v>0</v>
      </c>
      <c r="H33"/>
      <c r="I33" s="17"/>
      <c r="J33" s="17"/>
      <c r="K33" s="17"/>
      <c r="AD33" s="18"/>
      <c r="AE33" s="18"/>
    </row>
    <row r="34" spans="1:31" ht="15.75" thickBot="1" x14ac:dyDescent="0.3">
      <c r="A34" s="92" t="s">
        <v>105</v>
      </c>
      <c r="B34" s="94">
        <v>0</v>
      </c>
      <c r="C34" s="84">
        <f>B34*4.806</f>
        <v>0</v>
      </c>
      <c r="D34" s="94">
        <v>0</v>
      </c>
      <c r="E34" s="84">
        <f>D34*4.806</f>
        <v>0</v>
      </c>
      <c r="F34" s="94">
        <v>0</v>
      </c>
      <c r="G34" s="84">
        <f>F34*4.806</f>
        <v>0</v>
      </c>
      <c r="H34" s="17"/>
      <c r="I34" s="17"/>
      <c r="J34" s="17"/>
      <c r="K34" s="17"/>
    </row>
    <row r="35" spans="1:31" s="17" customFormat="1" x14ac:dyDescent="0.25"/>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B18:C18"/>
    <mergeCell ref="D18:E18"/>
    <mergeCell ref="F18:G18"/>
    <mergeCell ref="B17:G17"/>
    <mergeCell ref="M10:N10"/>
    <mergeCell ref="D11:E11"/>
    <mergeCell ref="G11:I11"/>
    <mergeCell ref="A7:B7"/>
    <mergeCell ref="D7:E7"/>
    <mergeCell ref="G7:I7"/>
    <mergeCell ref="A11:B11"/>
    <mergeCell ref="A2:B2"/>
    <mergeCell ref="A3:B3"/>
    <mergeCell ref="D2:E2"/>
    <mergeCell ref="G2:I2"/>
    <mergeCell ref="D3:E3"/>
    <mergeCell ref="G3:I3"/>
  </mergeCells>
  <conditionalFormatting sqref="G23:G31">
    <cfRule type="cellIs" dxfId="110" priority="8" stopIfTrue="1" operator="greaterThan">
      <formula>0.00001</formula>
    </cfRule>
  </conditionalFormatting>
  <conditionalFormatting sqref="C20:C31">
    <cfRule type="cellIs" dxfId="108" priority="12" stopIfTrue="1" operator="greaterThan">
      <formula>0.00001</formula>
    </cfRule>
  </conditionalFormatting>
  <conditionalFormatting sqref="E20:E22">
    <cfRule type="cellIs" dxfId="107" priority="11" stopIfTrue="1" operator="greaterThan">
      <formula>0.00001</formula>
    </cfRule>
  </conditionalFormatting>
  <conditionalFormatting sqref="G20:G22">
    <cfRule type="cellIs" dxfId="106" priority="10" stopIfTrue="1" operator="greaterThan">
      <formula>0.00001</formula>
    </cfRule>
  </conditionalFormatting>
  <conditionalFormatting sqref="E23:E31">
    <cfRule type="cellIs" dxfId="105" priority="9" stopIfTrue="1" operator="greaterThan">
      <formula>0.00001</formula>
    </cfRule>
  </conditionalFormatting>
  <conditionalFormatting sqref="G34">
    <cfRule type="cellIs" dxfId="39" priority="3" stopIfTrue="1" operator="greaterThan">
      <formula>0.00001</formula>
    </cfRule>
  </conditionalFormatting>
  <conditionalFormatting sqref="G32:G33">
    <cfRule type="cellIs" dxfId="38" priority="1" stopIfTrue="1" operator="greaterThan">
      <formula>0.00001</formula>
    </cfRule>
  </conditionalFormatting>
  <conditionalFormatting sqref="C32:C34">
    <cfRule type="cellIs" dxfId="37" priority="5" stopIfTrue="1" operator="greaterThan">
      <formula>0.00001</formula>
    </cfRule>
  </conditionalFormatting>
  <conditionalFormatting sqref="E34">
    <cfRule type="cellIs" dxfId="36" priority="4" stopIfTrue="1" operator="greaterThan">
      <formula>0.00001</formula>
    </cfRule>
  </conditionalFormatting>
  <conditionalFormatting sqref="E32:E33">
    <cfRule type="cellIs" dxfId="35" priority="2" stopIfTrue="1" operator="greaterThan">
      <formula>0.00001</formula>
    </cfRule>
  </conditionalFormatting>
  <hyperlinks>
    <hyperlink ref="K1" location="'Instructions Tab'!A1" display="Instructions Tab" xr:uid="{FEA28CCB-926A-4472-A76D-69CC1207703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E100"/>
  <sheetViews>
    <sheetView showGridLines="0" workbookViewId="0">
      <selection activeCell="I14" sqref="I1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102" t="s">
        <v>65</v>
      </c>
    </row>
    <row r="2" spans="1:14" x14ac:dyDescent="0.25">
      <c r="A2" s="126" t="s">
        <v>66</v>
      </c>
      <c r="B2" s="126"/>
      <c r="C2" s="17"/>
      <c r="D2" s="125" t="s">
        <v>67</v>
      </c>
      <c r="E2" s="125"/>
      <c r="G2" s="125" t="s">
        <v>66</v>
      </c>
      <c r="H2" s="125"/>
      <c r="I2" s="125"/>
    </row>
    <row r="3" spans="1:14" x14ac:dyDescent="0.25">
      <c r="A3" s="136" t="s">
        <v>68</v>
      </c>
      <c r="B3" s="136"/>
      <c r="C3" s="17"/>
      <c r="D3" s="136" t="s">
        <v>68</v>
      </c>
      <c r="E3" s="136"/>
      <c r="G3" s="127" t="s">
        <v>69</v>
      </c>
      <c r="H3" s="128"/>
      <c r="I3" s="129"/>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SUM(C20:C34)</f>
        <v>0</v>
      </c>
      <c r="K5" s="18" t="s">
        <v>77</v>
      </c>
    </row>
    <row r="6" spans="1:14" ht="15.75" thickBot="1" x14ac:dyDescent="0.3">
      <c r="A6" s="17"/>
      <c r="B6" s="17"/>
      <c r="C6" s="17"/>
      <c r="G6" s="17"/>
      <c r="H6" s="17"/>
      <c r="I6" s="17"/>
      <c r="K6" s="39" t="s">
        <v>78</v>
      </c>
    </row>
    <row r="7" spans="1:14" ht="15.75" thickBot="1" x14ac:dyDescent="0.3">
      <c r="A7" s="137" t="s">
        <v>79</v>
      </c>
      <c r="B7" s="137"/>
      <c r="C7" s="17"/>
      <c r="D7" s="137" t="s">
        <v>79</v>
      </c>
      <c r="E7" s="137"/>
      <c r="G7" s="130" t="s">
        <v>79</v>
      </c>
      <c r="H7" s="131"/>
      <c r="I7" s="132"/>
      <c r="K7" s="41">
        <f>'DEC Payment'!K7</f>
        <v>0</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SUM(E20:E34)</f>
        <v>0</v>
      </c>
      <c r="K9" s="17"/>
    </row>
    <row r="10" spans="1:14" x14ac:dyDescent="0.25">
      <c r="A10" s="17"/>
      <c r="B10" s="17"/>
      <c r="C10" s="17"/>
      <c r="G10" s="17"/>
      <c r="H10" s="17"/>
      <c r="I10" s="17"/>
      <c r="K10" s="29" t="s">
        <v>80</v>
      </c>
      <c r="M10" s="125" t="s">
        <v>81</v>
      </c>
      <c r="N10" s="125"/>
    </row>
    <row r="11" spans="1:14" x14ac:dyDescent="0.25">
      <c r="A11" s="138" t="s">
        <v>82</v>
      </c>
      <c r="B11" s="138"/>
      <c r="C11" s="17"/>
      <c r="D11" s="138" t="s">
        <v>82</v>
      </c>
      <c r="E11" s="138"/>
      <c r="G11" s="133" t="s">
        <v>82</v>
      </c>
      <c r="H11" s="134"/>
      <c r="I11" s="13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IF(AND(SUM(G5:I5)=0,SUM(G9:I9)=0,SUM(G13:I13)=0),'DEC Payment'!K12,ROUND((SUM(G5:I5)+(SUM(G9:I9)*0.95)+(SUM(G13:I13)*(0.85))),3))</f>
        <v>0</v>
      </c>
      <c r="M12" s="35">
        <f>IF(AND(SUM(G5:I5)=0,SUM(G9:I9)=0,SUM(G13:I13)=0),'DEC Payment'!M12,SUM(A5+A9+A13))</f>
        <v>0</v>
      </c>
      <c r="N12" s="36">
        <f>IF(AND(SUM(G5:I5)=0,SUM(G9:I9)=0,SUM(G13:I13)=0),'DEC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SUM(G20:G34)</f>
        <v>0</v>
      </c>
      <c r="J13" s="37"/>
      <c r="K13" s="38">
        <f>K12*K7</f>
        <v>0</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'DEC Payment'!K16</f>
        <v>0</v>
      </c>
      <c r="M16" s="42">
        <f>M13+N13</f>
        <v>0</v>
      </c>
    </row>
    <row r="17" spans="1:31" ht="15.75" thickBot="1" x14ac:dyDescent="0.3">
      <c r="A17" s="17"/>
      <c r="B17" s="124" t="s">
        <v>86</v>
      </c>
      <c r="C17" s="124"/>
      <c r="D17" s="124"/>
      <c r="E17" s="124"/>
      <c r="F17" s="124"/>
      <c r="G17" s="124"/>
      <c r="H17" s="17"/>
      <c r="I17" s="17"/>
      <c r="J17" s="17"/>
      <c r="K17" s="17"/>
    </row>
    <row r="18" spans="1:31" ht="15.75" thickBot="1" x14ac:dyDescent="0.3">
      <c r="A18" s="17"/>
      <c r="B18" s="118" t="s">
        <v>87</v>
      </c>
      <c r="C18" s="119"/>
      <c r="D18" s="120" t="s">
        <v>79</v>
      </c>
      <c r="E18" s="121"/>
      <c r="F18" s="122" t="s">
        <v>82</v>
      </c>
      <c r="G18" s="123"/>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IF(AND(SUM(G5:I5)=0,SUM(G9:I9)=0,SUM(G13:I13)=0),('DEC Payment'!K19),(K13+K16))</f>
        <v>0</v>
      </c>
      <c r="M19" s="49">
        <f>M16+K19</f>
        <v>0</v>
      </c>
      <c r="AD19" s="18"/>
      <c r="AE19" s="18"/>
    </row>
    <row r="20" spans="1:31" x14ac:dyDescent="0.25">
      <c r="A20" s="81" t="s">
        <v>92</v>
      </c>
      <c r="B20" s="93">
        <v>0</v>
      </c>
      <c r="C20" s="82">
        <f>B20*0.04</f>
        <v>0</v>
      </c>
      <c r="D20" s="93">
        <v>0</v>
      </c>
      <c r="E20" s="82">
        <f>D20*0.04</f>
        <v>0</v>
      </c>
      <c r="F20" s="93">
        <v>0</v>
      </c>
      <c r="G20" s="82">
        <f>F20*0.04</f>
        <v>0</v>
      </c>
      <c r="H20"/>
      <c r="I20" s="17"/>
      <c r="J20" s="17"/>
      <c r="K20" s="17"/>
      <c r="AD20" s="18"/>
      <c r="AE20" s="18"/>
    </row>
    <row r="21" spans="1:31" ht="15.75" thickBot="1" x14ac:dyDescent="0.3">
      <c r="A21" s="83" t="s">
        <v>93</v>
      </c>
      <c r="B21" s="94">
        <v>0</v>
      </c>
      <c r="C21" s="84">
        <f>B21*0.06</f>
        <v>0</v>
      </c>
      <c r="D21" s="94">
        <v>0</v>
      </c>
      <c r="E21" s="84">
        <f>D21*0.06</f>
        <v>0</v>
      </c>
      <c r="F21" s="94">
        <v>0</v>
      </c>
      <c r="G21" s="84">
        <f>F21*0.06</f>
        <v>0</v>
      </c>
      <c r="H21"/>
      <c r="I21" s="17"/>
      <c r="J21" s="17"/>
      <c r="K21" s="17"/>
      <c r="AD21" s="18"/>
      <c r="AE21" s="18"/>
    </row>
    <row r="22" spans="1:31" ht="15.75" thickBot="1" x14ac:dyDescent="0.3">
      <c r="A22" s="85" t="s">
        <v>94</v>
      </c>
      <c r="B22" s="95">
        <v>0</v>
      </c>
      <c r="C22" s="86">
        <f>B22*0.115</f>
        <v>0</v>
      </c>
      <c r="D22" s="95">
        <v>0</v>
      </c>
      <c r="E22" s="86">
        <f>D22*0.115</f>
        <v>0</v>
      </c>
      <c r="F22" s="95">
        <v>0</v>
      </c>
      <c r="G22" s="86">
        <f>F22*0.115</f>
        <v>0</v>
      </c>
      <c r="H22"/>
      <c r="I22" s="17"/>
      <c r="J22" s="17"/>
      <c r="K22" s="17"/>
      <c r="AD22" s="18"/>
      <c r="AE22" s="18"/>
    </row>
    <row r="23" spans="1:31" x14ac:dyDescent="0.25">
      <c r="A23" s="87" t="s">
        <v>95</v>
      </c>
      <c r="B23" s="93">
        <v>0</v>
      </c>
      <c r="C23" s="82">
        <f>B23*4.771</f>
        <v>0</v>
      </c>
      <c r="D23" s="93">
        <v>0</v>
      </c>
      <c r="E23" s="82">
        <f>D23*4.771</f>
        <v>0</v>
      </c>
      <c r="F23" s="93">
        <v>0</v>
      </c>
      <c r="G23" s="82">
        <f>F23*4.771</f>
        <v>0</v>
      </c>
      <c r="H23"/>
      <c r="I23" s="17"/>
      <c r="J23" s="17"/>
      <c r="K23" s="17"/>
      <c r="AD23" s="18"/>
      <c r="AE23" s="18"/>
    </row>
    <row r="24" spans="1:31" x14ac:dyDescent="0.25">
      <c r="A24" s="88" t="s">
        <v>96</v>
      </c>
      <c r="B24" s="96">
        <v>0</v>
      </c>
      <c r="C24" s="89">
        <f>B24*6.024</f>
        <v>0</v>
      </c>
      <c r="D24" s="96">
        <v>0</v>
      </c>
      <c r="E24" s="89">
        <f>D24*6.024</f>
        <v>0</v>
      </c>
      <c r="F24" s="96">
        <v>0</v>
      </c>
      <c r="G24" s="89">
        <f>F24*6.024</f>
        <v>0</v>
      </c>
      <c r="H24"/>
      <c r="I24" s="17"/>
      <c r="J24" s="17"/>
      <c r="K24" s="17"/>
      <c r="AD24" s="18"/>
      <c r="AE24" s="18"/>
    </row>
    <row r="25" spans="1:31" x14ac:dyDescent="0.25">
      <c r="A25" s="88" t="s">
        <v>97</v>
      </c>
      <c r="B25" s="96">
        <v>0</v>
      </c>
      <c r="C25" s="89">
        <f>B25*5.988</f>
        <v>0</v>
      </c>
      <c r="D25" s="96">
        <v>0</v>
      </c>
      <c r="E25" s="89">
        <f>D25*5.988</f>
        <v>0</v>
      </c>
      <c r="F25" s="96">
        <v>0</v>
      </c>
      <c r="G25" s="89">
        <f>F25*5.988</f>
        <v>0</v>
      </c>
      <c r="H25"/>
      <c r="I25" s="17"/>
      <c r="J25" s="17"/>
      <c r="K25" s="17"/>
      <c r="AD25" s="18"/>
      <c r="AE25" s="18"/>
    </row>
    <row r="26" spans="1:31" x14ac:dyDescent="0.25">
      <c r="A26" s="90" t="s">
        <v>98</v>
      </c>
      <c r="B26" s="96">
        <v>0</v>
      </c>
      <c r="C26" s="89">
        <f>B26*7.947</f>
        <v>0</v>
      </c>
      <c r="D26" s="96">
        <v>0</v>
      </c>
      <c r="E26" s="89">
        <f>D26*7.947</f>
        <v>0</v>
      </c>
      <c r="F26" s="96">
        <v>0</v>
      </c>
      <c r="G26" s="89">
        <f>F26*7.947</f>
        <v>0</v>
      </c>
      <c r="H26"/>
      <c r="I26" s="17"/>
      <c r="J26" s="17"/>
      <c r="K26" s="17"/>
      <c r="AD26" s="18"/>
      <c r="AE26" s="18"/>
    </row>
    <row r="27" spans="1:31" x14ac:dyDescent="0.25">
      <c r="A27" s="90" t="s">
        <v>99</v>
      </c>
      <c r="B27" s="96">
        <v>0</v>
      </c>
      <c r="C27" s="89">
        <f>B27*3.158</f>
        <v>0</v>
      </c>
      <c r="D27" s="96">
        <v>0</v>
      </c>
      <c r="E27" s="89">
        <f>D27*3.158</f>
        <v>0</v>
      </c>
      <c r="F27" s="96">
        <v>0</v>
      </c>
      <c r="G27" s="89">
        <f>F27*3.158</f>
        <v>0</v>
      </c>
      <c r="H27"/>
      <c r="I27" s="17"/>
      <c r="J27" s="17"/>
      <c r="K27" s="17"/>
      <c r="AD27" s="18"/>
      <c r="AE27" s="18"/>
    </row>
    <row r="28" spans="1:31" x14ac:dyDescent="0.25">
      <c r="A28" s="90" t="s">
        <v>100</v>
      </c>
      <c r="B28" s="96">
        <v>0</v>
      </c>
      <c r="C28" s="89">
        <f>B28*6.773</f>
        <v>0</v>
      </c>
      <c r="D28" s="96">
        <v>0</v>
      </c>
      <c r="E28" s="89">
        <f>D28*6.773</f>
        <v>0</v>
      </c>
      <c r="F28" s="96">
        <v>0</v>
      </c>
      <c r="G28" s="89">
        <f>F28*6.773</f>
        <v>0</v>
      </c>
      <c r="H28"/>
      <c r="I28" s="17"/>
      <c r="J28" s="17"/>
      <c r="K28" s="17"/>
      <c r="AD28" s="18"/>
      <c r="AE28" s="18"/>
    </row>
    <row r="29" spans="1:31" x14ac:dyDescent="0.25">
      <c r="A29" s="88" t="s">
        <v>101</v>
      </c>
      <c r="B29" s="96">
        <v>0</v>
      </c>
      <c r="C29" s="89">
        <f>B29*0.093</f>
        <v>0</v>
      </c>
      <c r="D29" s="96">
        <v>0</v>
      </c>
      <c r="E29" s="89">
        <f>D29*0.093</f>
        <v>0</v>
      </c>
      <c r="F29" s="96">
        <v>0</v>
      </c>
      <c r="G29" s="89">
        <f>F29*0.093</f>
        <v>0</v>
      </c>
      <c r="H29"/>
      <c r="I29" s="17"/>
      <c r="J29" s="17"/>
      <c r="K29" s="17"/>
      <c r="AD29" s="18"/>
      <c r="AE29" s="18"/>
    </row>
    <row r="30" spans="1:31" x14ac:dyDescent="0.25">
      <c r="A30" s="90" t="s">
        <v>102</v>
      </c>
      <c r="B30" s="96">
        <v>0</v>
      </c>
      <c r="C30" s="89">
        <f>B30*4.822</f>
        <v>0</v>
      </c>
      <c r="D30" s="96">
        <v>0</v>
      </c>
      <c r="E30" s="89">
        <f>D30*4.822</f>
        <v>0</v>
      </c>
      <c r="F30" s="96">
        <v>0</v>
      </c>
      <c r="G30" s="89">
        <f>F30*4.822</f>
        <v>0</v>
      </c>
      <c r="H30"/>
      <c r="I30" s="17"/>
      <c r="J30" s="17"/>
      <c r="K30" s="17"/>
      <c r="AD30" s="18"/>
      <c r="AE30" s="18"/>
    </row>
    <row r="31" spans="1:31" x14ac:dyDescent="0.25">
      <c r="A31" s="90" t="s">
        <v>103</v>
      </c>
      <c r="B31" s="96">
        <v>0</v>
      </c>
      <c r="C31" s="89">
        <f>B31*4.421</f>
        <v>0</v>
      </c>
      <c r="D31" s="96">
        <v>0</v>
      </c>
      <c r="E31" s="89">
        <f>D31*4.421</f>
        <v>0</v>
      </c>
      <c r="F31" s="96">
        <v>0</v>
      </c>
      <c r="G31" s="89">
        <f>F31*4.421</f>
        <v>0</v>
      </c>
      <c r="H31"/>
      <c r="I31" s="17"/>
      <c r="J31" s="17"/>
      <c r="K31" s="17"/>
      <c r="AD31" s="18"/>
      <c r="AE31" s="18"/>
    </row>
    <row r="32" spans="1:31" x14ac:dyDescent="0.25">
      <c r="A32" s="91" t="s">
        <v>104</v>
      </c>
      <c r="B32" s="97">
        <v>0</v>
      </c>
      <c r="C32" s="89">
        <f>B32*0.007</f>
        <v>0</v>
      </c>
      <c r="D32" s="97">
        <v>0</v>
      </c>
      <c r="E32" s="89">
        <f>D32*0.007</f>
        <v>0</v>
      </c>
      <c r="F32" s="97">
        <v>0</v>
      </c>
      <c r="G32" s="89">
        <f>F32*0.007</f>
        <v>0</v>
      </c>
      <c r="H32"/>
      <c r="I32" s="17"/>
      <c r="J32" s="17"/>
      <c r="K32" s="17"/>
      <c r="AD32" s="18"/>
      <c r="AE32" s="18"/>
    </row>
    <row r="33" spans="1:31" x14ac:dyDescent="0.25">
      <c r="A33" s="91" t="s">
        <v>110</v>
      </c>
      <c r="B33" s="97">
        <v>0</v>
      </c>
      <c r="C33" s="139">
        <f>B33*0.018</f>
        <v>0</v>
      </c>
      <c r="D33" s="97">
        <v>0</v>
      </c>
      <c r="E33" s="139">
        <f>D33*0.018</f>
        <v>0</v>
      </c>
      <c r="F33" s="97">
        <v>0</v>
      </c>
      <c r="G33" s="139">
        <f>F33*0.018</f>
        <v>0</v>
      </c>
      <c r="H33"/>
      <c r="I33" s="17"/>
      <c r="J33" s="17"/>
      <c r="K33" s="17"/>
      <c r="AD33" s="18"/>
      <c r="AE33" s="18"/>
    </row>
    <row r="34" spans="1:31" ht="15.75" thickBot="1" x14ac:dyDescent="0.3">
      <c r="A34" s="92" t="s">
        <v>105</v>
      </c>
      <c r="B34" s="94">
        <v>0</v>
      </c>
      <c r="C34" s="84">
        <f>B34*4.806</f>
        <v>0</v>
      </c>
      <c r="D34" s="94">
        <v>0</v>
      </c>
      <c r="E34" s="84">
        <f>D34*4.806</f>
        <v>0</v>
      </c>
      <c r="F34" s="94">
        <v>0</v>
      </c>
      <c r="G34" s="84">
        <f>F34*4.806</f>
        <v>0</v>
      </c>
      <c r="H34" s="17"/>
      <c r="I34" s="17"/>
      <c r="J34" s="17"/>
      <c r="K34" s="17"/>
    </row>
    <row r="35" spans="1:31" s="17" customFormat="1" x14ac:dyDescent="0.25"/>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B18:C18"/>
    <mergeCell ref="D18:E18"/>
    <mergeCell ref="F18:G18"/>
    <mergeCell ref="B17:G17"/>
    <mergeCell ref="M10:N10"/>
    <mergeCell ref="D11:E11"/>
    <mergeCell ref="G11:I11"/>
    <mergeCell ref="A7:B7"/>
    <mergeCell ref="D7:E7"/>
    <mergeCell ref="G7:I7"/>
    <mergeCell ref="A11:B11"/>
    <mergeCell ref="A2:B2"/>
    <mergeCell ref="A3:B3"/>
    <mergeCell ref="D2:E2"/>
    <mergeCell ref="G2:I2"/>
    <mergeCell ref="D3:E3"/>
    <mergeCell ref="G3:I3"/>
  </mergeCells>
  <conditionalFormatting sqref="G23:G31">
    <cfRule type="cellIs" dxfId="103" priority="8" stopIfTrue="1" operator="greaterThan">
      <formula>0.00001</formula>
    </cfRule>
  </conditionalFormatting>
  <conditionalFormatting sqref="C20:C31">
    <cfRule type="cellIs" dxfId="101" priority="12" stopIfTrue="1" operator="greaterThan">
      <formula>0.00001</formula>
    </cfRule>
  </conditionalFormatting>
  <conditionalFormatting sqref="E20:E22">
    <cfRule type="cellIs" dxfId="100" priority="11" stopIfTrue="1" operator="greaterThan">
      <formula>0.00001</formula>
    </cfRule>
  </conditionalFormatting>
  <conditionalFormatting sqref="G20:G22">
    <cfRule type="cellIs" dxfId="99" priority="10" stopIfTrue="1" operator="greaterThan">
      <formula>0.00001</formula>
    </cfRule>
  </conditionalFormatting>
  <conditionalFormatting sqref="E23:E31">
    <cfRule type="cellIs" dxfId="98" priority="9" stopIfTrue="1" operator="greaterThan">
      <formula>0.00001</formula>
    </cfRule>
  </conditionalFormatting>
  <conditionalFormatting sqref="G34">
    <cfRule type="cellIs" dxfId="34" priority="3" stopIfTrue="1" operator="greaterThan">
      <formula>0.00001</formula>
    </cfRule>
  </conditionalFormatting>
  <conditionalFormatting sqref="G32:G33">
    <cfRule type="cellIs" dxfId="33" priority="1" stopIfTrue="1" operator="greaterThan">
      <formula>0.00001</formula>
    </cfRule>
  </conditionalFormatting>
  <conditionalFormatting sqref="C32:C34">
    <cfRule type="cellIs" dxfId="32" priority="5" stopIfTrue="1" operator="greaterThan">
      <formula>0.00001</formula>
    </cfRule>
  </conditionalFormatting>
  <conditionalFormatting sqref="E34">
    <cfRule type="cellIs" dxfId="31" priority="4" stopIfTrue="1" operator="greaterThan">
      <formula>0.00001</formula>
    </cfRule>
  </conditionalFormatting>
  <conditionalFormatting sqref="E32:E33">
    <cfRule type="cellIs" dxfId="30" priority="2" stopIfTrue="1" operator="greaterThan">
      <formula>0.00001</formula>
    </cfRule>
  </conditionalFormatting>
  <hyperlinks>
    <hyperlink ref="K1" location="'Instructions Tab'!A1" display="Instructions Tab" xr:uid="{2D0F53F9-6081-4FFF-BA21-F0379606E87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E11B9217455B40B8FBB9893A94134E" ma:contentTypeVersion="8" ma:contentTypeDescription="Create a new document." ma:contentTypeScope="" ma:versionID="0ccf90dcbac83ff634f8f24f3f5fcd97">
  <xsd:schema xmlns:xsd="http://www.w3.org/2001/XMLSchema" xmlns:xs="http://www.w3.org/2001/XMLSchema" xmlns:p="http://schemas.microsoft.com/office/2006/metadata/properties" xmlns:ns2="73d57025-ee5d-49b6-a60b-7d33184acc89" xmlns:ns3="87488a3f-9ace-46de-933a-7899c85ffeab" targetNamespace="http://schemas.microsoft.com/office/2006/metadata/properties" ma:root="true" ma:fieldsID="9437a5c13714804f8a50b006e8fddea0" ns2:_="" ns3:_="">
    <xsd:import namespace="73d57025-ee5d-49b6-a60b-7d33184acc89"/>
    <xsd:import namespace="87488a3f-9ace-46de-933a-7899c85ffe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d57025-ee5d-49b6-a60b-7d33184ac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488a3f-9ace-46de-933a-7899c85ffe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A3E88B-D176-4A24-8A56-255CFB581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d57025-ee5d-49b6-a60b-7d33184acc89"/>
    <ds:schemaRef ds:uri="87488a3f-9ace-46de-933a-7899c85ffe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78201F-1E8D-45DF-A3E1-8D0EF2F51A0F}">
  <ds:schemaRefs>
    <ds:schemaRef ds:uri="http://schemas.microsoft.com/sharepoint/v3/contenttype/forms"/>
  </ds:schemaRefs>
</ds:datastoreItem>
</file>

<file path=customXml/itemProps3.xml><?xml version="1.0" encoding="utf-8"?>
<ds:datastoreItem xmlns:ds="http://schemas.openxmlformats.org/officeDocument/2006/customXml" ds:itemID="{CE9EF1AD-6D9D-4661-8E1D-4D3A10679F5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Instructions Tab</vt:lpstr>
      <vt:lpstr>BSA 64-1</vt:lpstr>
      <vt:lpstr>JUL Payment</vt:lpstr>
      <vt:lpstr>AUG Payment</vt:lpstr>
      <vt:lpstr>SEPT Payment</vt:lpstr>
      <vt:lpstr>OCT Payment</vt:lpstr>
      <vt:lpstr>NOV Payment</vt:lpstr>
      <vt:lpstr>DEC Payment</vt:lpstr>
      <vt:lpstr>JAN Payment</vt:lpstr>
      <vt:lpstr>FEB Payment</vt:lpstr>
      <vt:lpstr>MAR Payment</vt:lpstr>
      <vt:lpstr>APR Payment</vt:lpstr>
      <vt:lpstr>MAY Payment</vt:lpstr>
      <vt:lpstr>JUN Payment</vt:lpstr>
      <vt:lpstr>'BSA 64-1'!Print_Area</vt:lpstr>
      <vt:lpstr>'Instructions Tab'!Print_Area</vt:lpstr>
    </vt:vector>
  </TitlesOfParts>
  <Manager/>
  <Company>Arizona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jheck</dc:creator>
  <cp:keywords/>
  <dc:description/>
  <cp:lastModifiedBy>Jemison, Chelsea</cp:lastModifiedBy>
  <cp:revision/>
  <dcterms:created xsi:type="dcterms:W3CDTF">2013-03-07T23:35:06Z</dcterms:created>
  <dcterms:modified xsi:type="dcterms:W3CDTF">2022-07-01T16:36:06Z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0x01010011E11B9217455B40B8FBB9893A94134E</vt:lpwstr>
  </property>
  <property fmtid="{D5CDD505-2E9C-101B-9397-08002B2CF9AE}" pid="3" name="Order">
    <vt:r8>100</vt:r8>
  </property>
</Properties>
</file>